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8736"/>
  </bookViews>
  <sheets>
    <sheet name="Лист1 (2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_FilterDatabase" localSheetId="0" hidden="1">'Лист1 (2)'!$A$6:$AZ$92</definedName>
  </definedNames>
  <calcPr calcId="145621"/>
</workbook>
</file>

<file path=xl/calcChain.xml><?xml version="1.0" encoding="utf-8"?>
<calcChain xmlns="http://schemas.openxmlformats.org/spreadsheetml/2006/main">
  <c r="M120" i="4" l="1"/>
  <c r="I120" i="4"/>
  <c r="E120" i="4"/>
  <c r="M119" i="4"/>
  <c r="I119" i="4"/>
  <c r="E119" i="4"/>
  <c r="M118" i="4"/>
  <c r="I118" i="4"/>
  <c r="E118" i="4"/>
  <c r="AF117" i="4"/>
  <c r="AC117" i="4"/>
  <c r="M117" i="4"/>
  <c r="I117" i="4"/>
  <c r="E117" i="4"/>
  <c r="AM116" i="4"/>
  <c r="AI116" i="4"/>
  <c r="M116" i="4"/>
  <c r="I116" i="4"/>
  <c r="E116" i="4"/>
  <c r="AB115" i="4"/>
  <c r="AD115" i="4" s="1"/>
  <c r="M115" i="4"/>
  <c r="I115" i="4"/>
  <c r="E115" i="4"/>
  <c r="AN89" i="4"/>
  <c r="AM89" i="4"/>
  <c r="AJ89" i="4"/>
  <c r="AH89" i="4"/>
  <c r="AD89" i="4"/>
  <c r="AE89" i="4" s="1"/>
  <c r="AB89" i="4"/>
  <c r="Z89" i="4"/>
  <c r="AK89" i="4" s="1"/>
  <c r="W89" i="4"/>
  <c r="V89" i="4"/>
  <c r="S89" i="4"/>
  <c r="Q89" i="4"/>
  <c r="N89" i="4"/>
  <c r="J89" i="4"/>
  <c r="F89" i="4"/>
  <c r="X89" i="4" s="1"/>
  <c r="AM88" i="4"/>
  <c r="AN88" i="4" s="1"/>
  <c r="AJ88" i="4"/>
  <c r="AH88" i="4"/>
  <c r="AE88" i="4"/>
  <c r="AD88" i="4"/>
  <c r="AB88" i="4"/>
  <c r="Z88" i="4"/>
  <c r="X88" i="4"/>
  <c r="V88" i="4"/>
  <c r="W88" i="4" s="1"/>
  <c r="S88" i="4"/>
  <c r="Q88" i="4"/>
  <c r="N88" i="4"/>
  <c r="J88" i="4"/>
  <c r="F88" i="4"/>
  <c r="AN87" i="4"/>
  <c r="AM87" i="4"/>
  <c r="AJ87" i="4"/>
  <c r="AH87" i="4"/>
  <c r="AK87" i="4" s="1"/>
  <c r="AD87" i="4"/>
  <c r="AE87" i="4" s="1"/>
  <c r="AB87" i="4"/>
  <c r="Z87" i="4"/>
  <c r="W87" i="4"/>
  <c r="V87" i="4"/>
  <c r="S87" i="4"/>
  <c r="Q87" i="4"/>
  <c r="N87" i="4"/>
  <c r="J87" i="4"/>
  <c r="F87" i="4"/>
  <c r="X87" i="4" s="1"/>
  <c r="AM86" i="4"/>
  <c r="AN86" i="4" s="1"/>
  <c r="AJ86" i="4"/>
  <c r="AH86" i="4"/>
  <c r="AE86" i="4"/>
  <c r="AD86" i="4"/>
  <c r="AB86" i="4"/>
  <c r="Z86" i="4"/>
  <c r="AK86" i="4" s="1"/>
  <c r="V86" i="4"/>
  <c r="W86" i="4" s="1"/>
  <c r="S86" i="4"/>
  <c r="Q86" i="4"/>
  <c r="N86" i="4"/>
  <c r="J86" i="4"/>
  <c r="X86" i="4" s="1"/>
  <c r="F86" i="4"/>
  <c r="AN85" i="4"/>
  <c r="AM85" i="4"/>
  <c r="AJ85" i="4"/>
  <c r="AH85" i="4"/>
  <c r="AD85" i="4"/>
  <c r="AE85" i="4" s="1"/>
  <c r="AB85" i="4"/>
  <c r="Z85" i="4"/>
  <c r="AK85" i="4" s="1"/>
  <c r="W85" i="4"/>
  <c r="V85" i="4"/>
  <c r="S85" i="4"/>
  <c r="Q85" i="4"/>
  <c r="N85" i="4"/>
  <c r="J85" i="4"/>
  <c r="F85" i="4"/>
  <c r="X85" i="4" s="1"/>
  <c r="AM84" i="4"/>
  <c r="AN84" i="4" s="1"/>
  <c r="AJ84" i="4"/>
  <c r="AH84" i="4"/>
  <c r="AE84" i="4"/>
  <c r="AD84" i="4"/>
  <c r="AB84" i="4"/>
  <c r="Z84" i="4"/>
  <c r="X84" i="4"/>
  <c r="V84" i="4"/>
  <c r="W84" i="4" s="1"/>
  <c r="S84" i="4"/>
  <c r="Q84" i="4"/>
  <c r="N84" i="4"/>
  <c r="J84" i="4"/>
  <c r="F84" i="4"/>
  <c r="AN83" i="4"/>
  <c r="AM83" i="4"/>
  <c r="AJ83" i="4"/>
  <c r="AH83" i="4"/>
  <c r="AK83" i="4" s="1"/>
  <c r="AD83" i="4"/>
  <c r="AE83" i="4" s="1"/>
  <c r="AB83" i="4"/>
  <c r="Z83" i="4"/>
  <c r="W83" i="4"/>
  <c r="V83" i="4"/>
  <c r="S83" i="4"/>
  <c r="Q83" i="4"/>
  <c r="N83" i="4"/>
  <c r="J83" i="4"/>
  <c r="F83" i="4"/>
  <c r="X83" i="4" s="1"/>
  <c r="AM82" i="4"/>
  <c r="AN82" i="4" s="1"/>
  <c r="AJ82" i="4"/>
  <c r="AH82" i="4"/>
  <c r="AE82" i="4"/>
  <c r="AD82" i="4"/>
  <c r="AB82" i="4"/>
  <c r="Z82" i="4"/>
  <c r="AK82" i="4" s="1"/>
  <c r="V82" i="4"/>
  <c r="W82" i="4" s="1"/>
  <c r="S82" i="4"/>
  <c r="Q82" i="4"/>
  <c r="N82" i="4"/>
  <c r="J82" i="4"/>
  <c r="X82" i="4" s="1"/>
  <c r="F82" i="4"/>
  <c r="AN81" i="4"/>
  <c r="AM81" i="4"/>
  <c r="AJ81" i="4"/>
  <c r="AH81" i="4"/>
  <c r="AD81" i="4"/>
  <c r="AE81" i="4" s="1"/>
  <c r="AB81" i="4"/>
  <c r="Z81" i="4"/>
  <c r="AK81" i="4" s="1"/>
  <c r="W81" i="4"/>
  <c r="V81" i="4"/>
  <c r="S81" i="4"/>
  <c r="Q81" i="4"/>
  <c r="N81" i="4"/>
  <c r="J81" i="4"/>
  <c r="F81" i="4"/>
  <c r="X81" i="4" s="1"/>
  <c r="AM80" i="4"/>
  <c r="AN80" i="4" s="1"/>
  <c r="AJ80" i="4"/>
  <c r="AH80" i="4"/>
  <c r="AE80" i="4"/>
  <c r="AD80" i="4"/>
  <c r="AB80" i="4"/>
  <c r="Z80" i="4"/>
  <c r="X80" i="4"/>
  <c r="V80" i="4"/>
  <c r="W80" i="4" s="1"/>
  <c r="S80" i="4"/>
  <c r="Q80" i="4"/>
  <c r="N80" i="4"/>
  <c r="J80" i="4"/>
  <c r="F80" i="4"/>
  <c r="AN79" i="4"/>
  <c r="AM79" i="4"/>
  <c r="AJ79" i="4"/>
  <c r="AH79" i="4"/>
  <c r="AK79" i="4" s="1"/>
  <c r="AD79" i="4"/>
  <c r="AE79" i="4" s="1"/>
  <c r="AB79" i="4"/>
  <c r="Z79" i="4"/>
  <c r="W79" i="4"/>
  <c r="V79" i="4"/>
  <c r="S79" i="4"/>
  <c r="Q79" i="4"/>
  <c r="N79" i="4"/>
  <c r="J79" i="4"/>
  <c r="F79" i="4"/>
  <c r="X79" i="4" s="1"/>
  <c r="AM78" i="4"/>
  <c r="AN78" i="4" s="1"/>
  <c r="AJ78" i="4"/>
  <c r="AH78" i="4"/>
  <c r="AE78" i="4"/>
  <c r="AD78" i="4"/>
  <c r="AB78" i="4"/>
  <c r="Z78" i="4"/>
  <c r="AK78" i="4" s="1"/>
  <c r="V78" i="4"/>
  <c r="W78" i="4" s="1"/>
  <c r="S78" i="4"/>
  <c r="Q78" i="4"/>
  <c r="N78" i="4"/>
  <c r="J78" i="4"/>
  <c r="X78" i="4" s="1"/>
  <c r="F78" i="4"/>
  <c r="AN77" i="4"/>
  <c r="AM77" i="4"/>
  <c r="AJ77" i="4"/>
  <c r="AH77" i="4"/>
  <c r="AD77" i="4"/>
  <c r="AE77" i="4" s="1"/>
  <c r="AB77" i="4"/>
  <c r="Z77" i="4"/>
  <c r="AK77" i="4" s="1"/>
  <c r="W77" i="4"/>
  <c r="V77" i="4"/>
  <c r="S77" i="4"/>
  <c r="Q77" i="4"/>
  <c r="N77" i="4"/>
  <c r="J77" i="4"/>
  <c r="F77" i="4"/>
  <c r="X77" i="4" s="1"/>
  <c r="AM76" i="4"/>
  <c r="AN76" i="4" s="1"/>
  <c r="AJ76" i="4"/>
  <c r="AH76" i="4"/>
  <c r="AE76" i="4"/>
  <c r="AD76" i="4"/>
  <c r="AB76" i="4"/>
  <c r="Z76" i="4"/>
  <c r="X76" i="4"/>
  <c r="V76" i="4"/>
  <c r="W76" i="4" s="1"/>
  <c r="S76" i="4"/>
  <c r="Q76" i="4"/>
  <c r="N76" i="4"/>
  <c r="J76" i="4"/>
  <c r="F76" i="4"/>
  <c r="AN75" i="4"/>
  <c r="AM75" i="4"/>
  <c r="AJ75" i="4"/>
  <c r="AH75" i="4"/>
  <c r="AK75" i="4" s="1"/>
  <c r="AD75" i="4"/>
  <c r="AE75" i="4" s="1"/>
  <c r="AB75" i="4"/>
  <c r="Z75" i="4"/>
  <c r="W75" i="4"/>
  <c r="V75" i="4"/>
  <c r="S75" i="4"/>
  <c r="Q75" i="4"/>
  <c r="N75" i="4"/>
  <c r="J75" i="4"/>
  <c r="F75" i="4"/>
  <c r="X75" i="4" s="1"/>
  <c r="AM74" i="4"/>
  <c r="AN74" i="4" s="1"/>
  <c r="AJ74" i="4"/>
  <c r="AH74" i="4"/>
  <c r="AE74" i="4"/>
  <c r="AD74" i="4"/>
  <c r="AB74" i="4"/>
  <c r="Z74" i="4"/>
  <c r="AK74" i="4" s="1"/>
  <c r="V74" i="4"/>
  <c r="W74" i="4" s="1"/>
  <c r="S74" i="4"/>
  <c r="Q74" i="4"/>
  <c r="N74" i="4"/>
  <c r="J74" i="4"/>
  <c r="X74" i="4" s="1"/>
  <c r="F74" i="4"/>
  <c r="AN73" i="4"/>
  <c r="AM73" i="4"/>
  <c r="AJ73" i="4"/>
  <c r="AH73" i="4"/>
  <c r="AD73" i="4"/>
  <c r="AE73" i="4" s="1"/>
  <c r="AB73" i="4"/>
  <c r="Z73" i="4"/>
  <c r="AK73" i="4" s="1"/>
  <c r="W73" i="4"/>
  <c r="V73" i="4"/>
  <c r="S73" i="4"/>
  <c r="Q73" i="4"/>
  <c r="N73" i="4"/>
  <c r="J73" i="4"/>
  <c r="F73" i="4"/>
  <c r="X73" i="4" s="1"/>
  <c r="AM72" i="4"/>
  <c r="AN72" i="4" s="1"/>
  <c r="AJ72" i="4"/>
  <c r="AH72" i="4"/>
  <c r="AE72" i="4"/>
  <c r="AD72" i="4"/>
  <c r="AB72" i="4"/>
  <c r="Z72" i="4"/>
  <c r="X72" i="4"/>
  <c r="V72" i="4"/>
  <c r="W72" i="4" s="1"/>
  <c r="S72" i="4"/>
  <c r="Q72" i="4"/>
  <c r="N72" i="4"/>
  <c r="J72" i="4"/>
  <c r="F72" i="4"/>
  <c r="AN71" i="4"/>
  <c r="AM71" i="4"/>
  <c r="AJ71" i="4"/>
  <c r="AH71" i="4"/>
  <c r="AK71" i="4" s="1"/>
  <c r="AD71" i="4"/>
  <c r="AE71" i="4" s="1"/>
  <c r="AB71" i="4"/>
  <c r="Z71" i="4"/>
  <c r="W71" i="4"/>
  <c r="V71" i="4"/>
  <c r="S71" i="4"/>
  <c r="Q71" i="4"/>
  <c r="N71" i="4"/>
  <c r="J71" i="4"/>
  <c r="F71" i="4"/>
  <c r="X71" i="4" s="1"/>
  <c r="AM70" i="4"/>
  <c r="AN70" i="4" s="1"/>
  <c r="AJ70" i="4"/>
  <c r="AH70" i="4"/>
  <c r="AE70" i="4"/>
  <c r="AD70" i="4"/>
  <c r="AB70" i="4"/>
  <c r="Z70" i="4"/>
  <c r="AK70" i="4" s="1"/>
  <c r="V70" i="4"/>
  <c r="W70" i="4" s="1"/>
  <c r="S70" i="4"/>
  <c r="Q70" i="4"/>
  <c r="N70" i="4"/>
  <c r="J70" i="4"/>
  <c r="X70" i="4" s="1"/>
  <c r="F70" i="4"/>
  <c r="AN69" i="4"/>
  <c r="AM69" i="4"/>
  <c r="AJ69" i="4"/>
  <c r="AH69" i="4"/>
  <c r="AD69" i="4"/>
  <c r="AE69" i="4" s="1"/>
  <c r="AB69" i="4"/>
  <c r="Z69" i="4"/>
  <c r="AK69" i="4" s="1"/>
  <c r="W69" i="4"/>
  <c r="V69" i="4"/>
  <c r="S69" i="4"/>
  <c r="Q69" i="4"/>
  <c r="N69" i="4"/>
  <c r="J69" i="4"/>
  <c r="F69" i="4"/>
  <c r="X69" i="4" s="1"/>
  <c r="AM68" i="4"/>
  <c r="AN68" i="4" s="1"/>
  <c r="AJ68" i="4"/>
  <c r="AH68" i="4"/>
  <c r="AE68" i="4"/>
  <c r="AD68" i="4"/>
  <c r="AB68" i="4"/>
  <c r="Z68" i="4"/>
  <c r="X68" i="4"/>
  <c r="V68" i="4"/>
  <c r="W68" i="4" s="1"/>
  <c r="S68" i="4"/>
  <c r="Q68" i="4"/>
  <c r="N68" i="4"/>
  <c r="J68" i="4"/>
  <c r="F68" i="4"/>
  <c r="AN67" i="4"/>
  <c r="AM67" i="4"/>
  <c r="AJ67" i="4"/>
  <c r="AH67" i="4"/>
  <c r="AK67" i="4" s="1"/>
  <c r="AD67" i="4"/>
  <c r="AE67" i="4" s="1"/>
  <c r="AB67" i="4"/>
  <c r="Z67" i="4"/>
  <c r="W67" i="4"/>
  <c r="V67" i="4"/>
  <c r="S67" i="4"/>
  <c r="Q67" i="4"/>
  <c r="N67" i="4"/>
  <c r="J67" i="4"/>
  <c r="F67" i="4"/>
  <c r="X67" i="4" s="1"/>
  <c r="AM66" i="4"/>
  <c r="AN66" i="4" s="1"/>
  <c r="AJ66" i="4"/>
  <c r="AH66" i="4"/>
  <c r="AE66" i="4"/>
  <c r="AD66" i="4"/>
  <c r="AB66" i="4"/>
  <c r="Z66" i="4"/>
  <c r="AK66" i="4" s="1"/>
  <c r="V66" i="4"/>
  <c r="W66" i="4" s="1"/>
  <c r="S66" i="4"/>
  <c r="Q66" i="4"/>
  <c r="N66" i="4"/>
  <c r="J66" i="4"/>
  <c r="F66" i="4"/>
  <c r="AN65" i="4"/>
  <c r="AM65" i="4"/>
  <c r="AJ65" i="4"/>
  <c r="AH65" i="4"/>
  <c r="AD65" i="4"/>
  <c r="AE65" i="4" s="1"/>
  <c r="AB65" i="4"/>
  <c r="Z65" i="4"/>
  <c r="AK65" i="4" s="1"/>
  <c r="W65" i="4"/>
  <c r="V65" i="4"/>
  <c r="S65" i="4"/>
  <c r="Q65" i="4"/>
  <c r="N65" i="4"/>
  <c r="J65" i="4"/>
  <c r="F65" i="4"/>
  <c r="X65" i="4" s="1"/>
  <c r="AM64" i="4"/>
  <c r="AN64" i="4" s="1"/>
  <c r="AJ64" i="4"/>
  <c r="AH64" i="4"/>
  <c r="AE64" i="4"/>
  <c r="AD64" i="4"/>
  <c r="AB64" i="4"/>
  <c r="Z64" i="4"/>
  <c r="X64" i="4"/>
  <c r="V64" i="4"/>
  <c r="W64" i="4" s="1"/>
  <c r="S64" i="4"/>
  <c r="Q64" i="4"/>
  <c r="N64" i="4"/>
  <c r="J64" i="4"/>
  <c r="F64" i="4"/>
  <c r="AN63" i="4"/>
  <c r="AM63" i="4"/>
  <c r="AJ63" i="4"/>
  <c r="AH63" i="4"/>
  <c r="AK63" i="4" s="1"/>
  <c r="AD63" i="4"/>
  <c r="AE63" i="4" s="1"/>
  <c r="AB63" i="4"/>
  <c r="Z63" i="4"/>
  <c r="W63" i="4"/>
  <c r="V63" i="4"/>
  <c r="S63" i="4"/>
  <c r="Q63" i="4"/>
  <c r="N63" i="4"/>
  <c r="J63" i="4"/>
  <c r="F63" i="4"/>
  <c r="X63" i="4" s="1"/>
  <c r="AM62" i="4"/>
  <c r="AN62" i="4" s="1"/>
  <c r="AJ62" i="4"/>
  <c r="AH62" i="4"/>
  <c r="AE62" i="4"/>
  <c r="AD62" i="4"/>
  <c r="AB62" i="4"/>
  <c r="Z62" i="4"/>
  <c r="AK62" i="4" s="1"/>
  <c r="V62" i="4"/>
  <c r="W62" i="4" s="1"/>
  <c r="S62" i="4"/>
  <c r="Q62" i="4"/>
  <c r="N62" i="4"/>
  <c r="J62" i="4"/>
  <c r="X62" i="4" s="1"/>
  <c r="F62" i="4"/>
  <c r="AN61" i="4"/>
  <c r="AM61" i="4"/>
  <c r="AJ61" i="4"/>
  <c r="AH61" i="4"/>
  <c r="AD61" i="4"/>
  <c r="AE61" i="4" s="1"/>
  <c r="AB61" i="4"/>
  <c r="Z61" i="4"/>
  <c r="AK61" i="4" s="1"/>
  <c r="W61" i="4"/>
  <c r="V61" i="4"/>
  <c r="S61" i="4"/>
  <c r="Q61" i="4"/>
  <c r="N61" i="4"/>
  <c r="J61" i="4"/>
  <c r="F61" i="4"/>
  <c r="X61" i="4" s="1"/>
  <c r="AM60" i="4"/>
  <c r="AN60" i="4" s="1"/>
  <c r="AJ60" i="4"/>
  <c r="AH60" i="4"/>
  <c r="AE60" i="4"/>
  <c r="AD60" i="4"/>
  <c r="AB60" i="4"/>
  <c r="Z60" i="4"/>
  <c r="X60" i="4"/>
  <c r="V60" i="4"/>
  <c r="W60" i="4" s="1"/>
  <c r="S60" i="4"/>
  <c r="Q60" i="4"/>
  <c r="N60" i="4"/>
  <c r="J60" i="4"/>
  <c r="F60" i="4"/>
  <c r="AN59" i="4"/>
  <c r="AM59" i="4"/>
  <c r="AJ59" i="4"/>
  <c r="AH59" i="4"/>
  <c r="AK59" i="4" s="1"/>
  <c r="AD59" i="4"/>
  <c r="AE59" i="4" s="1"/>
  <c r="AB59" i="4"/>
  <c r="Z59" i="4"/>
  <c r="W59" i="4"/>
  <c r="V59" i="4"/>
  <c r="S59" i="4"/>
  <c r="Q59" i="4"/>
  <c r="N59" i="4"/>
  <c r="J59" i="4"/>
  <c r="F59" i="4"/>
  <c r="X59" i="4" s="1"/>
  <c r="AM58" i="4"/>
  <c r="AN58" i="4" s="1"/>
  <c r="AJ58" i="4"/>
  <c r="AH58" i="4"/>
  <c r="AE58" i="4"/>
  <c r="AD58" i="4"/>
  <c r="AB58" i="4"/>
  <c r="Z58" i="4"/>
  <c r="AK58" i="4" s="1"/>
  <c r="V58" i="4"/>
  <c r="W58" i="4" s="1"/>
  <c r="S58" i="4"/>
  <c r="Q58" i="4"/>
  <c r="N58" i="4"/>
  <c r="J58" i="4"/>
  <c r="X58" i="4" s="1"/>
  <c r="F58" i="4"/>
  <c r="AN57" i="4"/>
  <c r="AM57" i="4"/>
  <c r="AJ57" i="4"/>
  <c r="AH57" i="4"/>
  <c r="AD57" i="4"/>
  <c r="AE57" i="4" s="1"/>
  <c r="AB57" i="4"/>
  <c r="Z57" i="4"/>
  <c r="AK57" i="4" s="1"/>
  <c r="W57" i="4"/>
  <c r="V57" i="4"/>
  <c r="S57" i="4"/>
  <c r="Q57" i="4"/>
  <c r="N57" i="4"/>
  <c r="J57" i="4"/>
  <c r="F57" i="4"/>
  <c r="X57" i="4" s="1"/>
  <c r="AM56" i="4"/>
  <c r="AN56" i="4" s="1"/>
  <c r="AJ56" i="4"/>
  <c r="AH56" i="4"/>
  <c r="AE56" i="4"/>
  <c r="AD56" i="4"/>
  <c r="AB56" i="4"/>
  <c r="Z56" i="4"/>
  <c r="X56" i="4"/>
  <c r="V56" i="4"/>
  <c r="W56" i="4" s="1"/>
  <c r="S56" i="4"/>
  <c r="Q56" i="4"/>
  <c r="N56" i="4"/>
  <c r="J56" i="4"/>
  <c r="F56" i="4"/>
  <c r="AN55" i="4"/>
  <c r="AM55" i="4"/>
  <c r="AJ55" i="4"/>
  <c r="AH55" i="4"/>
  <c r="AK55" i="4" s="1"/>
  <c r="AD55" i="4"/>
  <c r="AE55" i="4" s="1"/>
  <c r="AB55" i="4"/>
  <c r="Z55" i="4"/>
  <c r="W55" i="4"/>
  <c r="V55" i="4"/>
  <c r="S55" i="4"/>
  <c r="Q55" i="4"/>
  <c r="N55" i="4"/>
  <c r="J55" i="4"/>
  <c r="F55" i="4"/>
  <c r="X55" i="4" s="1"/>
  <c r="AM54" i="4"/>
  <c r="AN54" i="4" s="1"/>
  <c r="AJ54" i="4"/>
  <c r="AH54" i="4"/>
  <c r="AE54" i="4"/>
  <c r="AD54" i="4"/>
  <c r="AB54" i="4"/>
  <c r="Z54" i="4"/>
  <c r="AK54" i="4" s="1"/>
  <c r="V54" i="4"/>
  <c r="W54" i="4" s="1"/>
  <c r="S54" i="4"/>
  <c r="Q54" i="4"/>
  <c r="N54" i="4"/>
  <c r="J54" i="4"/>
  <c r="X54" i="4" s="1"/>
  <c r="F54" i="4"/>
  <c r="AN53" i="4"/>
  <c r="AM53" i="4"/>
  <c r="AJ53" i="4"/>
  <c r="AH53" i="4"/>
  <c r="AD53" i="4"/>
  <c r="AE53" i="4" s="1"/>
  <c r="AB53" i="4"/>
  <c r="Z53" i="4"/>
  <c r="AK53" i="4" s="1"/>
  <c r="W53" i="4"/>
  <c r="V53" i="4"/>
  <c r="S53" i="4"/>
  <c r="Q53" i="4"/>
  <c r="N53" i="4"/>
  <c r="J53" i="4"/>
  <c r="F53" i="4"/>
  <c r="X53" i="4" s="1"/>
  <c r="AM52" i="4"/>
  <c r="AN52" i="4" s="1"/>
  <c r="AJ52" i="4"/>
  <c r="AH52" i="4"/>
  <c r="AE52" i="4"/>
  <c r="AD52" i="4"/>
  <c r="AB52" i="4"/>
  <c r="Z52" i="4"/>
  <c r="V52" i="4"/>
  <c r="W52" i="4" s="1"/>
  <c r="S52" i="4"/>
  <c r="Q52" i="4"/>
  <c r="N52" i="4"/>
  <c r="J52" i="4"/>
  <c r="X52" i="4" s="1"/>
  <c r="F52" i="4"/>
  <c r="AN51" i="4"/>
  <c r="AM51" i="4"/>
  <c r="AJ51" i="4"/>
  <c r="AH51" i="4"/>
  <c r="AD51" i="4"/>
  <c r="AE51" i="4" s="1"/>
  <c r="AB51" i="4"/>
  <c r="Z51" i="4"/>
  <c r="AK51" i="4" s="1"/>
  <c r="W51" i="4"/>
  <c r="V51" i="4"/>
  <c r="S51" i="4"/>
  <c r="Q51" i="4"/>
  <c r="N51" i="4"/>
  <c r="J51" i="4"/>
  <c r="F51" i="4"/>
  <c r="X51" i="4" s="1"/>
  <c r="AM50" i="4"/>
  <c r="AN50" i="4" s="1"/>
  <c r="AJ50" i="4"/>
  <c r="AH50" i="4"/>
  <c r="AE50" i="4"/>
  <c r="AD50" i="4"/>
  <c r="AB50" i="4"/>
  <c r="Z50" i="4"/>
  <c r="AK50" i="4" s="1"/>
  <c r="V50" i="4"/>
  <c r="W50" i="4" s="1"/>
  <c r="S50" i="4"/>
  <c r="Q50" i="4"/>
  <c r="N50" i="4"/>
  <c r="J50" i="4"/>
  <c r="X50" i="4" s="1"/>
  <c r="F50" i="4"/>
  <c r="AN49" i="4"/>
  <c r="AM49" i="4"/>
  <c r="AJ49" i="4"/>
  <c r="AH49" i="4"/>
  <c r="AD49" i="4"/>
  <c r="AE49" i="4" s="1"/>
  <c r="AB49" i="4"/>
  <c r="Z49" i="4"/>
  <c r="AK49" i="4" s="1"/>
  <c r="W49" i="4"/>
  <c r="V49" i="4"/>
  <c r="S49" i="4"/>
  <c r="Q49" i="4"/>
  <c r="N49" i="4"/>
  <c r="J49" i="4"/>
  <c r="F49" i="4"/>
  <c r="X49" i="4" s="1"/>
  <c r="AM48" i="4"/>
  <c r="AN48" i="4" s="1"/>
  <c r="AJ48" i="4"/>
  <c r="AH48" i="4"/>
  <c r="AE48" i="4"/>
  <c r="AD48" i="4"/>
  <c r="AB48" i="4"/>
  <c r="Z48" i="4"/>
  <c r="AK48" i="4" s="1"/>
  <c r="V48" i="4"/>
  <c r="W48" i="4" s="1"/>
  <c r="S48" i="4"/>
  <c r="Q48" i="4"/>
  <c r="N48" i="4"/>
  <c r="J48" i="4"/>
  <c r="X48" i="4" s="1"/>
  <c r="F48" i="4"/>
  <c r="AN47" i="4"/>
  <c r="AM47" i="4"/>
  <c r="AJ47" i="4"/>
  <c r="AH47" i="4"/>
  <c r="AD47" i="4"/>
  <c r="AE47" i="4" s="1"/>
  <c r="AB47" i="4"/>
  <c r="Z47" i="4"/>
  <c r="AK47" i="4" s="1"/>
  <c r="W47" i="4"/>
  <c r="V47" i="4"/>
  <c r="S47" i="4"/>
  <c r="Q47" i="4"/>
  <c r="N47" i="4"/>
  <c r="J47" i="4"/>
  <c r="F47" i="4"/>
  <c r="X47" i="4" s="1"/>
  <c r="AM46" i="4"/>
  <c r="AN46" i="4" s="1"/>
  <c r="AJ46" i="4"/>
  <c r="AH46" i="4"/>
  <c r="AE46" i="4"/>
  <c r="AD46" i="4"/>
  <c r="AB46" i="4"/>
  <c r="Z46" i="4"/>
  <c r="AK46" i="4" s="1"/>
  <c r="V46" i="4"/>
  <c r="W46" i="4" s="1"/>
  <c r="S46" i="4"/>
  <c r="Q46" i="4"/>
  <c r="N46" i="4"/>
  <c r="J46" i="4"/>
  <c r="X46" i="4" s="1"/>
  <c r="F46" i="4"/>
  <c r="AN45" i="4"/>
  <c r="AM45" i="4"/>
  <c r="AJ45" i="4"/>
  <c r="AH45" i="4"/>
  <c r="AD45" i="4"/>
  <c r="AE45" i="4" s="1"/>
  <c r="AB45" i="4"/>
  <c r="Z45" i="4"/>
  <c r="AK45" i="4" s="1"/>
  <c r="W45" i="4"/>
  <c r="V45" i="4"/>
  <c r="S45" i="4"/>
  <c r="Q45" i="4"/>
  <c r="N45" i="4"/>
  <c r="J45" i="4"/>
  <c r="F45" i="4"/>
  <c r="X45" i="4" s="1"/>
  <c r="AM44" i="4"/>
  <c r="AN44" i="4" s="1"/>
  <c r="AJ44" i="4"/>
  <c r="AH44" i="4"/>
  <c r="AE44" i="4"/>
  <c r="AD44" i="4"/>
  <c r="AB44" i="4"/>
  <c r="Z44" i="4"/>
  <c r="AK44" i="4" s="1"/>
  <c r="V44" i="4"/>
  <c r="W44" i="4" s="1"/>
  <c r="S44" i="4"/>
  <c r="Q44" i="4"/>
  <c r="N44" i="4"/>
  <c r="J44" i="4"/>
  <c r="X44" i="4" s="1"/>
  <c r="F44" i="4"/>
  <c r="AN43" i="4"/>
  <c r="AM43" i="4"/>
  <c r="AJ43" i="4"/>
  <c r="AH43" i="4"/>
  <c r="AD43" i="4"/>
  <c r="AE43" i="4" s="1"/>
  <c r="AB43" i="4"/>
  <c r="Z43" i="4"/>
  <c r="AK43" i="4" s="1"/>
  <c r="W43" i="4"/>
  <c r="V43" i="4"/>
  <c r="S43" i="4"/>
  <c r="Q43" i="4"/>
  <c r="N43" i="4"/>
  <c r="J43" i="4"/>
  <c r="F43" i="4"/>
  <c r="X43" i="4" s="1"/>
  <c r="AM42" i="4"/>
  <c r="AN42" i="4" s="1"/>
  <c r="AJ42" i="4"/>
  <c r="AH42" i="4"/>
  <c r="AE42" i="4"/>
  <c r="AD42" i="4"/>
  <c r="AB42" i="4"/>
  <c r="Z42" i="4"/>
  <c r="AK42" i="4" s="1"/>
  <c r="V42" i="4"/>
  <c r="W42" i="4" s="1"/>
  <c r="S42" i="4"/>
  <c r="Q42" i="4"/>
  <c r="N42" i="4"/>
  <c r="J42" i="4"/>
  <c r="X42" i="4" s="1"/>
  <c r="F42" i="4"/>
  <c r="AN41" i="4"/>
  <c r="AM41" i="4"/>
  <c r="AJ41" i="4"/>
  <c r="AH41" i="4"/>
  <c r="AD41" i="4"/>
  <c r="AE41" i="4" s="1"/>
  <c r="AB41" i="4"/>
  <c r="Z41" i="4"/>
  <c r="AK41" i="4" s="1"/>
  <c r="W41" i="4"/>
  <c r="V41" i="4"/>
  <c r="S41" i="4"/>
  <c r="Q41" i="4"/>
  <c r="N41" i="4"/>
  <c r="J41" i="4"/>
  <c r="F41" i="4"/>
  <c r="X41" i="4" s="1"/>
  <c r="AM40" i="4"/>
  <c r="AN40" i="4" s="1"/>
  <c r="AJ40" i="4"/>
  <c r="AH40" i="4"/>
  <c r="AE40" i="4"/>
  <c r="AD40" i="4"/>
  <c r="AB40" i="4"/>
  <c r="Z40" i="4"/>
  <c r="AK40" i="4" s="1"/>
  <c r="V40" i="4"/>
  <c r="W40" i="4" s="1"/>
  <c r="S40" i="4"/>
  <c r="Q40" i="4"/>
  <c r="N40" i="4"/>
  <c r="J40" i="4"/>
  <c r="X40" i="4" s="1"/>
  <c r="F40" i="4"/>
  <c r="AN39" i="4"/>
  <c r="AM39" i="4"/>
  <c r="AJ39" i="4"/>
  <c r="AH39" i="4"/>
  <c r="AD39" i="4"/>
  <c r="AE39" i="4" s="1"/>
  <c r="AB39" i="4"/>
  <c r="Z39" i="4"/>
  <c r="AK39" i="4" s="1"/>
  <c r="W39" i="4"/>
  <c r="V39" i="4"/>
  <c r="S39" i="4"/>
  <c r="Q39" i="4"/>
  <c r="N39" i="4"/>
  <c r="J39" i="4"/>
  <c r="F39" i="4"/>
  <c r="X39" i="4" s="1"/>
  <c r="AM38" i="4"/>
  <c r="AN38" i="4" s="1"/>
  <c r="AJ38" i="4"/>
  <c r="AH38" i="4"/>
  <c r="AE38" i="4"/>
  <c r="AD38" i="4"/>
  <c r="AB38" i="4"/>
  <c r="Z38" i="4"/>
  <c r="AK38" i="4" s="1"/>
  <c r="V38" i="4"/>
  <c r="W38" i="4" s="1"/>
  <c r="S38" i="4"/>
  <c r="Q38" i="4"/>
  <c r="N38" i="4"/>
  <c r="J38" i="4"/>
  <c r="X38" i="4" s="1"/>
  <c r="F38" i="4"/>
  <c r="AN37" i="4"/>
  <c r="AM37" i="4"/>
  <c r="AJ37" i="4"/>
  <c r="AH37" i="4"/>
  <c r="AD37" i="4"/>
  <c r="AE37" i="4" s="1"/>
  <c r="AB37" i="4"/>
  <c r="Z37" i="4"/>
  <c r="AK37" i="4" s="1"/>
  <c r="W37" i="4"/>
  <c r="V37" i="4"/>
  <c r="S37" i="4"/>
  <c r="Q37" i="4"/>
  <c r="N37" i="4"/>
  <c r="J37" i="4"/>
  <c r="F37" i="4"/>
  <c r="X37" i="4" s="1"/>
  <c r="AM36" i="4"/>
  <c r="AN36" i="4" s="1"/>
  <c r="AJ36" i="4"/>
  <c r="AH36" i="4"/>
  <c r="AE36" i="4"/>
  <c r="AD36" i="4"/>
  <c r="AB36" i="4"/>
  <c r="Z36" i="4"/>
  <c r="AK36" i="4" s="1"/>
  <c r="V36" i="4"/>
  <c r="W36" i="4" s="1"/>
  <c r="S36" i="4"/>
  <c r="Q36" i="4"/>
  <c r="N36" i="4"/>
  <c r="J36" i="4"/>
  <c r="X36" i="4" s="1"/>
  <c r="F36" i="4"/>
  <c r="AN35" i="4"/>
  <c r="AM35" i="4"/>
  <c r="AJ35" i="4"/>
  <c r="AH35" i="4"/>
  <c r="AD35" i="4"/>
  <c r="AE35" i="4" s="1"/>
  <c r="AB35" i="4"/>
  <c r="Z35" i="4"/>
  <c r="AK35" i="4" s="1"/>
  <c r="W35" i="4"/>
  <c r="V35" i="4"/>
  <c r="S35" i="4"/>
  <c r="Q35" i="4"/>
  <c r="N35" i="4"/>
  <c r="J35" i="4"/>
  <c r="F35" i="4"/>
  <c r="X35" i="4" s="1"/>
  <c r="AM34" i="4"/>
  <c r="AN34" i="4" s="1"/>
  <c r="AJ34" i="4"/>
  <c r="AH34" i="4"/>
  <c r="AE34" i="4"/>
  <c r="AD34" i="4"/>
  <c r="AB34" i="4"/>
  <c r="Z34" i="4"/>
  <c r="AK34" i="4" s="1"/>
  <c r="V34" i="4"/>
  <c r="W34" i="4" s="1"/>
  <c r="S34" i="4"/>
  <c r="Q34" i="4"/>
  <c r="N34" i="4"/>
  <c r="J34" i="4"/>
  <c r="X34" i="4" s="1"/>
  <c r="F34" i="4"/>
  <c r="AN33" i="4"/>
  <c r="AM33" i="4"/>
  <c r="AJ33" i="4"/>
  <c r="AH33" i="4"/>
  <c r="AD33" i="4"/>
  <c r="AE33" i="4" s="1"/>
  <c r="AB33" i="4"/>
  <c r="Z33" i="4"/>
  <c r="AK33" i="4" s="1"/>
  <c r="W33" i="4"/>
  <c r="V33" i="4"/>
  <c r="S33" i="4"/>
  <c r="Q33" i="4"/>
  <c r="N33" i="4"/>
  <c r="J33" i="4"/>
  <c r="F33" i="4"/>
  <c r="X33" i="4" s="1"/>
  <c r="AM32" i="4"/>
  <c r="AN32" i="4" s="1"/>
  <c r="AJ32" i="4"/>
  <c r="AH32" i="4"/>
  <c r="AE32" i="4"/>
  <c r="AD32" i="4"/>
  <c r="AB32" i="4"/>
  <c r="Z32" i="4"/>
  <c r="AK32" i="4" s="1"/>
  <c r="V32" i="4"/>
  <c r="W32" i="4" s="1"/>
  <c r="S32" i="4"/>
  <c r="Q32" i="4"/>
  <c r="N32" i="4"/>
  <c r="J32" i="4"/>
  <c r="X32" i="4" s="1"/>
  <c r="F32" i="4"/>
  <c r="AN31" i="4"/>
  <c r="AM31" i="4"/>
  <c r="AJ31" i="4"/>
  <c r="AH31" i="4"/>
  <c r="AD31" i="4"/>
  <c r="AE31" i="4" s="1"/>
  <c r="AB31" i="4"/>
  <c r="Z31" i="4"/>
  <c r="AK31" i="4" s="1"/>
  <c r="W31" i="4"/>
  <c r="V31" i="4"/>
  <c r="S31" i="4"/>
  <c r="Q31" i="4"/>
  <c r="N31" i="4"/>
  <c r="J31" i="4"/>
  <c r="F31" i="4"/>
  <c r="X31" i="4" s="1"/>
  <c r="AM30" i="4"/>
  <c r="AN30" i="4" s="1"/>
  <c r="AJ30" i="4"/>
  <c r="AH30" i="4"/>
  <c r="AE30" i="4"/>
  <c r="AD30" i="4"/>
  <c r="AB30" i="4"/>
  <c r="Z30" i="4"/>
  <c r="AK30" i="4" s="1"/>
  <c r="V30" i="4"/>
  <c r="W30" i="4" s="1"/>
  <c r="S30" i="4"/>
  <c r="Q30" i="4"/>
  <c r="N30" i="4"/>
  <c r="J30" i="4"/>
  <c r="X30" i="4" s="1"/>
  <c r="F30" i="4"/>
  <c r="AN29" i="4"/>
  <c r="AM29" i="4"/>
  <c r="AJ29" i="4"/>
  <c r="AH29" i="4"/>
  <c r="AD29" i="4"/>
  <c r="AE29" i="4" s="1"/>
  <c r="AB29" i="4"/>
  <c r="Z29" i="4"/>
  <c r="AK29" i="4" s="1"/>
  <c r="W29" i="4"/>
  <c r="V29" i="4"/>
  <c r="S29" i="4"/>
  <c r="Q29" i="4"/>
  <c r="N29" i="4"/>
  <c r="J29" i="4"/>
  <c r="F29" i="4"/>
  <c r="X29" i="4" s="1"/>
  <c r="AM28" i="4"/>
  <c r="AN28" i="4" s="1"/>
  <c r="AJ28" i="4"/>
  <c r="AH28" i="4"/>
  <c r="AE28" i="4"/>
  <c r="AD28" i="4"/>
  <c r="AB28" i="4"/>
  <c r="Z28" i="4"/>
  <c r="AK28" i="4" s="1"/>
  <c r="V28" i="4"/>
  <c r="W28" i="4" s="1"/>
  <c r="S28" i="4"/>
  <c r="Q28" i="4"/>
  <c r="N28" i="4"/>
  <c r="J28" i="4"/>
  <c r="X28" i="4" s="1"/>
  <c r="F28" i="4"/>
  <c r="AN27" i="4"/>
  <c r="AM27" i="4"/>
  <c r="AJ27" i="4"/>
  <c r="AH27" i="4"/>
  <c r="AD27" i="4"/>
  <c r="AE27" i="4" s="1"/>
  <c r="AB27" i="4"/>
  <c r="Z27" i="4"/>
  <c r="AK27" i="4" s="1"/>
  <c r="W27" i="4"/>
  <c r="V27" i="4"/>
  <c r="S27" i="4"/>
  <c r="Q27" i="4"/>
  <c r="N27" i="4"/>
  <c r="J27" i="4"/>
  <c r="F27" i="4"/>
  <c r="X27" i="4" s="1"/>
  <c r="AM26" i="4"/>
  <c r="AN26" i="4" s="1"/>
  <c r="AJ26" i="4"/>
  <c r="AH26" i="4"/>
  <c r="AE26" i="4"/>
  <c r="AD26" i="4"/>
  <c r="AB26" i="4"/>
  <c r="Z26" i="4"/>
  <c r="X26" i="4"/>
  <c r="V26" i="4"/>
  <c r="W26" i="4" s="1"/>
  <c r="S26" i="4"/>
  <c r="Q26" i="4"/>
  <c r="N26" i="4"/>
  <c r="J26" i="4"/>
  <c r="F26" i="4"/>
  <c r="AN25" i="4"/>
  <c r="AM25" i="4"/>
  <c r="AJ25" i="4"/>
  <c r="AH25" i="4"/>
  <c r="AK25" i="4" s="1"/>
  <c r="AD25" i="4"/>
  <c r="AE25" i="4" s="1"/>
  <c r="AB25" i="4"/>
  <c r="Z25" i="4"/>
  <c r="W25" i="4"/>
  <c r="V25" i="4"/>
  <c r="S25" i="4"/>
  <c r="Q25" i="4"/>
  <c r="N25" i="4"/>
  <c r="J25" i="4"/>
  <c r="F25" i="4"/>
  <c r="X25" i="4" s="1"/>
  <c r="AM24" i="4"/>
  <c r="AN24" i="4" s="1"/>
  <c r="AJ24" i="4"/>
  <c r="AH24" i="4"/>
  <c r="AE24" i="4"/>
  <c r="AD24" i="4"/>
  <c r="AB24" i="4"/>
  <c r="Z24" i="4"/>
  <c r="AK24" i="4" s="1"/>
  <c r="V24" i="4"/>
  <c r="W24" i="4" s="1"/>
  <c r="S24" i="4"/>
  <c r="Q24" i="4"/>
  <c r="N24" i="4"/>
  <c r="J24" i="4"/>
  <c r="X24" i="4" s="1"/>
  <c r="F24" i="4"/>
  <c r="AN23" i="4"/>
  <c r="AM23" i="4"/>
  <c r="AJ23" i="4"/>
  <c r="AH23" i="4"/>
  <c r="AD23" i="4"/>
  <c r="AE23" i="4" s="1"/>
  <c r="AB23" i="4"/>
  <c r="Z23" i="4"/>
  <c r="AK23" i="4" s="1"/>
  <c r="W23" i="4"/>
  <c r="V23" i="4"/>
  <c r="S23" i="4"/>
  <c r="Q23" i="4"/>
  <c r="N23" i="4"/>
  <c r="J23" i="4"/>
  <c r="F23" i="4"/>
  <c r="X23" i="4" s="1"/>
  <c r="AM22" i="4"/>
  <c r="AN22" i="4" s="1"/>
  <c r="AJ22" i="4"/>
  <c r="AH22" i="4"/>
  <c r="AE22" i="4"/>
  <c r="AD22" i="4"/>
  <c r="AB22" i="4"/>
  <c r="Z22" i="4"/>
  <c r="X22" i="4"/>
  <c r="V22" i="4"/>
  <c r="W22" i="4" s="1"/>
  <c r="S22" i="4"/>
  <c r="Q22" i="4"/>
  <c r="N22" i="4"/>
  <c r="J22" i="4"/>
  <c r="F22" i="4"/>
  <c r="AN21" i="4"/>
  <c r="AM21" i="4"/>
  <c r="AJ21" i="4"/>
  <c r="AH21" i="4"/>
  <c r="AK21" i="4" s="1"/>
  <c r="AD21" i="4"/>
  <c r="AE21" i="4" s="1"/>
  <c r="AB21" i="4"/>
  <c r="Z21" i="4"/>
  <c r="W21" i="4"/>
  <c r="V21" i="4"/>
  <c r="S21" i="4"/>
  <c r="Q21" i="4"/>
  <c r="N21" i="4"/>
  <c r="J21" i="4"/>
  <c r="F21" i="4"/>
  <c r="X21" i="4" s="1"/>
  <c r="AM20" i="4"/>
  <c r="AN20" i="4" s="1"/>
  <c r="AJ20" i="4"/>
  <c r="AH20" i="4"/>
  <c r="AE20" i="4"/>
  <c r="AD20" i="4"/>
  <c r="AB20" i="4"/>
  <c r="Z20" i="4"/>
  <c r="AK20" i="4" s="1"/>
  <c r="V20" i="4"/>
  <c r="W20" i="4" s="1"/>
  <c r="S20" i="4"/>
  <c r="Q20" i="4"/>
  <c r="N20" i="4"/>
  <c r="J20" i="4"/>
  <c r="X20" i="4" s="1"/>
  <c r="F20" i="4"/>
  <c r="AN19" i="4"/>
  <c r="AM19" i="4"/>
  <c r="AJ19" i="4"/>
  <c r="AH19" i="4"/>
  <c r="AD19" i="4"/>
  <c r="AE19" i="4" s="1"/>
  <c r="AB19" i="4"/>
  <c r="Z19" i="4"/>
  <c r="AK19" i="4" s="1"/>
  <c r="W19" i="4"/>
  <c r="V19" i="4"/>
  <c r="S19" i="4"/>
  <c r="Q19" i="4"/>
  <c r="N19" i="4"/>
  <c r="J19" i="4"/>
  <c r="F19" i="4"/>
  <c r="X19" i="4" s="1"/>
  <c r="AM18" i="4"/>
  <c r="AN18" i="4" s="1"/>
  <c r="AJ18" i="4"/>
  <c r="AH18" i="4"/>
  <c r="AE18" i="4"/>
  <c r="AD18" i="4"/>
  <c r="AB18" i="4"/>
  <c r="Z18" i="4"/>
  <c r="X18" i="4"/>
  <c r="V18" i="4"/>
  <c r="W18" i="4" s="1"/>
  <c r="S18" i="4"/>
  <c r="Q18" i="4"/>
  <c r="N18" i="4"/>
  <c r="J18" i="4"/>
  <c r="F18" i="4"/>
  <c r="AN17" i="4"/>
  <c r="AM17" i="4"/>
  <c r="AJ17" i="4"/>
  <c r="AH17" i="4"/>
  <c r="AK17" i="4" s="1"/>
  <c r="AD17" i="4"/>
  <c r="AE17" i="4" s="1"/>
  <c r="AB17" i="4"/>
  <c r="Z17" i="4"/>
  <c r="W17" i="4"/>
  <c r="V17" i="4"/>
  <c r="S17" i="4"/>
  <c r="Q17" i="4"/>
  <c r="N17" i="4"/>
  <c r="J17" i="4"/>
  <c r="F17" i="4"/>
  <c r="X17" i="4" s="1"/>
  <c r="AM16" i="4"/>
  <c r="AN16" i="4" s="1"/>
  <c r="AO16" i="4" s="1"/>
  <c r="AP16" i="4" s="1"/>
  <c r="AJ16" i="4"/>
  <c r="AH16" i="4"/>
  <c r="AE16" i="4"/>
  <c r="AD16" i="4"/>
  <c r="AB16" i="4"/>
  <c r="Z16" i="4"/>
  <c r="AK16" i="4" s="1"/>
  <c r="V16" i="4"/>
  <c r="W16" i="4" s="1"/>
  <c r="S16" i="4"/>
  <c r="Q16" i="4"/>
  <c r="N16" i="4"/>
  <c r="J16" i="4"/>
  <c r="X16" i="4" s="1"/>
  <c r="F16" i="4"/>
  <c r="AN15" i="4"/>
  <c r="AM15" i="4"/>
  <c r="AJ15" i="4"/>
  <c r="AH15" i="4"/>
  <c r="AD15" i="4"/>
  <c r="AE15" i="4" s="1"/>
  <c r="AB15" i="4"/>
  <c r="Z15" i="4"/>
  <c r="AK15" i="4" s="1"/>
  <c r="W15" i="4"/>
  <c r="V15" i="4"/>
  <c r="S15" i="4"/>
  <c r="Q15" i="4"/>
  <c r="N15" i="4"/>
  <c r="J15" i="4"/>
  <c r="F15" i="4"/>
  <c r="X15" i="4" s="1"/>
  <c r="AM14" i="4"/>
  <c r="AN14" i="4" s="1"/>
  <c r="AJ14" i="4"/>
  <c r="AH14" i="4"/>
  <c r="AE14" i="4"/>
  <c r="AD14" i="4"/>
  <c r="AB14" i="4"/>
  <c r="Z14" i="4"/>
  <c r="X14" i="4"/>
  <c r="V14" i="4"/>
  <c r="W14" i="4" s="1"/>
  <c r="S14" i="4"/>
  <c r="Q14" i="4"/>
  <c r="N14" i="4"/>
  <c r="J14" i="4"/>
  <c r="F14" i="4"/>
  <c r="AN13" i="4"/>
  <c r="AM13" i="4"/>
  <c r="AJ13" i="4"/>
  <c r="AH13" i="4"/>
  <c r="AD13" i="4"/>
  <c r="AE13" i="4" s="1"/>
  <c r="AB13" i="4"/>
  <c r="AK13" i="4" s="1"/>
  <c r="Z13" i="4"/>
  <c r="V13" i="4"/>
  <c r="W13" i="4" s="1"/>
  <c r="S13" i="4"/>
  <c r="Q13" i="4"/>
  <c r="N13" i="4"/>
  <c r="J13" i="4"/>
  <c r="X13" i="4" s="1"/>
  <c r="F13" i="4"/>
  <c r="AN12" i="4"/>
  <c r="AM12" i="4"/>
  <c r="AJ12" i="4"/>
  <c r="AH12" i="4"/>
  <c r="AD12" i="4"/>
  <c r="AE12" i="4" s="1"/>
  <c r="AB12" i="4"/>
  <c r="Z12" i="4"/>
  <c r="AK12" i="4" s="1"/>
  <c r="W12" i="4"/>
  <c r="V12" i="4"/>
  <c r="S12" i="4"/>
  <c r="Q12" i="4"/>
  <c r="N12" i="4"/>
  <c r="J12" i="4"/>
  <c r="F12" i="4"/>
  <c r="X12" i="4" s="1"/>
  <c r="AM11" i="4"/>
  <c r="AN11" i="4" s="1"/>
  <c r="AJ11" i="4"/>
  <c r="AH11" i="4"/>
  <c r="AE11" i="4"/>
  <c r="AD11" i="4"/>
  <c r="AB11" i="4"/>
  <c r="Z11" i="4"/>
  <c r="AK11" i="4" s="1"/>
  <c r="V11" i="4"/>
  <c r="W11" i="4" s="1"/>
  <c r="S11" i="4"/>
  <c r="Q11" i="4"/>
  <c r="N11" i="4"/>
  <c r="J11" i="4"/>
  <c r="X11" i="4" s="1"/>
  <c r="F11" i="4"/>
  <c r="AN10" i="4"/>
  <c r="AM10" i="4"/>
  <c r="AJ10" i="4"/>
  <c r="AH10" i="4"/>
  <c r="AD10" i="4"/>
  <c r="AE10" i="4" s="1"/>
  <c r="AB10" i="4"/>
  <c r="Z10" i="4"/>
  <c r="AK10" i="4" s="1"/>
  <c r="W10" i="4"/>
  <c r="V10" i="4"/>
  <c r="S10" i="4"/>
  <c r="Q10" i="4"/>
  <c r="N10" i="4"/>
  <c r="J10" i="4"/>
  <c r="F10" i="4"/>
  <c r="X10" i="4" s="1"/>
  <c r="AM9" i="4"/>
  <c r="AN9" i="4" s="1"/>
  <c r="AJ9" i="4"/>
  <c r="AH9" i="4"/>
  <c r="AE9" i="4"/>
  <c r="AD9" i="4"/>
  <c r="AB9" i="4"/>
  <c r="Z9" i="4"/>
  <c r="AK9" i="4" s="1"/>
  <c r="V9" i="4"/>
  <c r="W9" i="4" s="1"/>
  <c r="S9" i="4"/>
  <c r="Q9" i="4"/>
  <c r="N9" i="4"/>
  <c r="J9" i="4"/>
  <c r="X9" i="4" s="1"/>
  <c r="F9" i="4"/>
  <c r="AN8" i="4"/>
  <c r="AM8" i="4"/>
  <c r="AJ8" i="4"/>
  <c r="AH8" i="4"/>
  <c r="AD8" i="4"/>
  <c r="AE8" i="4" s="1"/>
  <c r="AB8" i="4"/>
  <c r="Z8" i="4"/>
  <c r="AK8" i="4" s="1"/>
  <c r="W8" i="4"/>
  <c r="V8" i="4"/>
  <c r="S8" i="4"/>
  <c r="Q8" i="4"/>
  <c r="N8" i="4"/>
  <c r="J8" i="4"/>
  <c r="F8" i="4"/>
  <c r="X8" i="4" s="1"/>
  <c r="AM7" i="4"/>
  <c r="AN7" i="4" s="1"/>
  <c r="AJ7" i="4"/>
  <c r="AH7" i="4"/>
  <c r="AE7" i="4"/>
  <c r="AD7" i="4"/>
  <c r="AB7" i="4"/>
  <c r="Z7" i="4"/>
  <c r="AK7" i="4" s="1"/>
  <c r="V7" i="4"/>
  <c r="W7" i="4" s="1"/>
  <c r="S7" i="4"/>
  <c r="Q7" i="4"/>
  <c r="N7" i="4"/>
  <c r="J7" i="4"/>
  <c r="X7" i="4" s="1"/>
  <c r="F7" i="4"/>
  <c r="AO7" i="4" l="1"/>
  <c r="AP7" i="4" s="1"/>
  <c r="AO8" i="4"/>
  <c r="AP8" i="4" s="1"/>
  <c r="AO11" i="4"/>
  <c r="AP11" i="4" s="1"/>
  <c r="AO12" i="4"/>
  <c r="AP12" i="4" s="1"/>
  <c r="AO24" i="4"/>
  <c r="AP24" i="4" s="1"/>
  <c r="AO9" i="4"/>
  <c r="AP9" i="4" s="1"/>
  <c r="AO10" i="4"/>
  <c r="AP10" i="4" s="1"/>
  <c r="AO20" i="4"/>
  <c r="AP20" i="4" s="1"/>
  <c r="AO28" i="4"/>
  <c r="AP28" i="4" s="1"/>
  <c r="AO13" i="4"/>
  <c r="AP13" i="4" s="1"/>
  <c r="AO17" i="4"/>
  <c r="AP17" i="4" s="1"/>
  <c r="AO21" i="4"/>
  <c r="AP21" i="4" s="1"/>
  <c r="AO25" i="4"/>
  <c r="AP25" i="4" s="1"/>
  <c r="AO30" i="4"/>
  <c r="AP30" i="4" s="1"/>
  <c r="AO31" i="4"/>
  <c r="AP31" i="4" s="1"/>
  <c r="AO34" i="4"/>
  <c r="AP34" i="4" s="1"/>
  <c r="AO35" i="4"/>
  <c r="AP35" i="4" s="1"/>
  <c r="AO38" i="4"/>
  <c r="AP38" i="4" s="1"/>
  <c r="AO39" i="4"/>
  <c r="AP39" i="4" s="1"/>
  <c r="AO42" i="4"/>
  <c r="AP42" i="4" s="1"/>
  <c r="AO43" i="4"/>
  <c r="AP43" i="4" s="1"/>
  <c r="AO46" i="4"/>
  <c r="AP46" i="4" s="1"/>
  <c r="AO47" i="4"/>
  <c r="AP47" i="4" s="1"/>
  <c r="AO50" i="4"/>
  <c r="AP50" i="4" s="1"/>
  <c r="AO51" i="4"/>
  <c r="AP51" i="4" s="1"/>
  <c r="AO54" i="4"/>
  <c r="AP54" i="4" s="1"/>
  <c r="AO62" i="4"/>
  <c r="AP62" i="4" s="1"/>
  <c r="AK14" i="4"/>
  <c r="AK115" i="4" s="1"/>
  <c r="AO15" i="4"/>
  <c r="AP15" i="4" s="1"/>
  <c r="AK18" i="4"/>
  <c r="AO18" i="4" s="1"/>
  <c r="AP18" i="4" s="1"/>
  <c r="AO19" i="4"/>
  <c r="AP19" i="4" s="1"/>
  <c r="AK22" i="4"/>
  <c r="AO22" i="4" s="1"/>
  <c r="AP22" i="4" s="1"/>
  <c r="AO23" i="4"/>
  <c r="AP23" i="4" s="1"/>
  <c r="AK26" i="4"/>
  <c r="AO26" i="4" s="1"/>
  <c r="AP26" i="4" s="1"/>
  <c r="AO27" i="4"/>
  <c r="AP27" i="4" s="1"/>
  <c r="AO29" i="4"/>
  <c r="AP29" i="4" s="1"/>
  <c r="AO32" i="4"/>
  <c r="AP32" i="4" s="1"/>
  <c r="AO33" i="4"/>
  <c r="AP33" i="4" s="1"/>
  <c r="AO36" i="4"/>
  <c r="AP36" i="4" s="1"/>
  <c r="AO37" i="4"/>
  <c r="AP37" i="4" s="1"/>
  <c r="AO40" i="4"/>
  <c r="AP40" i="4" s="1"/>
  <c r="AO41" i="4"/>
  <c r="AP41" i="4" s="1"/>
  <c r="AO44" i="4"/>
  <c r="AP44" i="4" s="1"/>
  <c r="AO45" i="4"/>
  <c r="AP45" i="4" s="1"/>
  <c r="AO48" i="4"/>
  <c r="AP48" i="4" s="1"/>
  <c r="AO49" i="4"/>
  <c r="AP49" i="4" s="1"/>
  <c r="AO58" i="4"/>
  <c r="AP58" i="4" s="1"/>
  <c r="AO55" i="4"/>
  <c r="AP55" i="4" s="1"/>
  <c r="AO59" i="4"/>
  <c r="AP59" i="4" s="1"/>
  <c r="AO63" i="4"/>
  <c r="AP63" i="4" s="1"/>
  <c r="AO67" i="4"/>
  <c r="AP67" i="4" s="1"/>
  <c r="AO71" i="4"/>
  <c r="AP71" i="4" s="1"/>
  <c r="AO75" i="4"/>
  <c r="AP75" i="4" s="1"/>
  <c r="AO79" i="4"/>
  <c r="AP79" i="4" s="1"/>
  <c r="AO83" i="4"/>
  <c r="AP83" i="4" s="1"/>
  <c r="AO87" i="4"/>
  <c r="AP87" i="4" s="1"/>
  <c r="AK52" i="4"/>
  <c r="AO52" i="4" s="1"/>
  <c r="AP52" i="4" s="1"/>
  <c r="AO53" i="4"/>
  <c r="AP53" i="4" s="1"/>
  <c r="AK56" i="4"/>
  <c r="AO56" i="4" s="1"/>
  <c r="AP56" i="4" s="1"/>
  <c r="AO57" i="4"/>
  <c r="AP57" i="4" s="1"/>
  <c r="AK60" i="4"/>
  <c r="AO60" i="4" s="1"/>
  <c r="AP60" i="4" s="1"/>
  <c r="AO61" i="4"/>
  <c r="AP61" i="4" s="1"/>
  <c r="AK64" i="4"/>
  <c r="AO64" i="4" s="1"/>
  <c r="AP64" i="4" s="1"/>
  <c r="AO65" i="4"/>
  <c r="AP65" i="4" s="1"/>
  <c r="X66" i="4"/>
  <c r="AO66" i="4" s="1"/>
  <c r="AP66" i="4" s="1"/>
  <c r="AO70" i="4"/>
  <c r="AP70" i="4" s="1"/>
  <c r="AO74" i="4"/>
  <c r="AP74" i="4" s="1"/>
  <c r="AO78" i="4"/>
  <c r="AP78" i="4" s="1"/>
  <c r="AO82" i="4"/>
  <c r="AP82" i="4" s="1"/>
  <c r="AO86" i="4"/>
  <c r="AP86" i="4" s="1"/>
  <c r="AK68" i="4"/>
  <c r="AO68" i="4" s="1"/>
  <c r="AP68" i="4" s="1"/>
  <c r="AO69" i="4"/>
  <c r="AP69" i="4" s="1"/>
  <c r="AK72" i="4"/>
  <c r="AO72" i="4" s="1"/>
  <c r="AP72" i="4" s="1"/>
  <c r="AO73" i="4"/>
  <c r="AP73" i="4" s="1"/>
  <c r="AK76" i="4"/>
  <c r="AO76" i="4" s="1"/>
  <c r="AP76" i="4" s="1"/>
  <c r="AO77" i="4"/>
  <c r="AP77" i="4" s="1"/>
  <c r="AK80" i="4"/>
  <c r="AO80" i="4" s="1"/>
  <c r="AP80" i="4" s="1"/>
  <c r="AO81" i="4"/>
  <c r="AP81" i="4" s="1"/>
  <c r="AK84" i="4"/>
  <c r="AO84" i="4" s="1"/>
  <c r="AP84" i="4" s="1"/>
  <c r="AO85" i="4"/>
  <c r="AP85" i="4" s="1"/>
  <c r="AK88" i="4"/>
  <c r="AO88" i="4" s="1"/>
  <c r="AP88" i="4" s="1"/>
  <c r="AO89" i="4"/>
  <c r="AP89" i="4" s="1"/>
  <c r="AO14" i="4" l="1"/>
  <c r="AP14" i="4" s="1"/>
</calcChain>
</file>

<file path=xl/sharedStrings.xml><?xml version="1.0" encoding="utf-8"?>
<sst xmlns="http://schemas.openxmlformats.org/spreadsheetml/2006/main" count="221" uniqueCount="133">
  <si>
    <t>Таблица мониторинга электронных журналов и дневников на декабрь 2014 г.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</si>
  <si>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</si>
  <si>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</si>
  <si>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III. Статистика посещений родителями (законными представителями) ЭД</t>
  </si>
  <si>
    <t>№ п/п</t>
  </si>
  <si>
    <t>Метод оценки</t>
  </si>
  <si>
    <t>Наличие информации об учителях, учащихся, родителях</t>
  </si>
  <si>
    <t>Наличие календарно-тематического планирования (КТП) для каждого педагога в частности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</si>
  <si>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</si>
  <si>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и посещаемости уроков за рассматриваемый период</t>
  </si>
  <si>
    <t>Наличие сведений об оценках аттестации обучающихся за рассматриваемый период (%)</t>
  </si>
  <si>
    <t>Посещаемость родителями электронного дневника</t>
  </si>
  <si>
    <t>ОУ</t>
  </si>
  <si>
    <t>Кол-во учителей               по  ОШ 1</t>
  </si>
  <si>
    <t>Кол-во учителей в ЭЖ</t>
  </si>
  <si>
    <t>Значение критериев         (0-1)</t>
  </si>
  <si>
    <t>Кол-во учеников  по ОШ 1</t>
  </si>
  <si>
    <t>Кол-во учеников в ЭЖ</t>
  </si>
  <si>
    <t>Кол-во классов              по ОШ 1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</si>
  <si>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</si>
  <si>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</si>
  <si>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</si>
  <si>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        (0-2)</t>
  </si>
  <si>
    <t>Кол-во КТП</t>
  </si>
  <si>
    <t>Общее кол-во часов по тарификации</t>
  </si>
  <si>
    <t>Кол-во уроков в недельном расписании</t>
  </si>
  <si>
    <t>% соотношение</t>
  </si>
  <si>
    <t>Итого (макс 8 баллов)</t>
  </si>
  <si>
    <t>% заполненных тем уроков за проведенный период</t>
  </si>
  <si>
    <t>Значение критериев (0-2)</t>
  </si>
  <si>
    <t>% заполненного домашнего задания</t>
  </si>
  <si>
    <t>Кол-во оценок</t>
  </si>
  <si>
    <t>Среднее кол-во оценок на 1 ученика за месяц по предмету</t>
  </si>
  <si>
    <t>Значение критериев (0-1)</t>
  </si>
  <si>
    <t xml:space="preserve">Количество пропусков </t>
  </si>
  <si>
    <t>% выставлен-ных итоговых оценок</t>
  </si>
  <si>
    <t>Итого              (макс 7 баллов)</t>
  </si>
  <si>
    <t>Кол-во внешнего обращения к системе родителей</t>
  </si>
  <si>
    <t>% обратившихся родителей</t>
  </si>
  <si>
    <t>Сумма баллов (макс 17 баллов)</t>
  </si>
  <si>
    <t>Процент информационной наполняемости</t>
  </si>
  <si>
    <t>Округ</t>
  </si>
  <si>
    <t>МБОУ Лицей № 90</t>
  </si>
  <si>
    <t>з</t>
  </si>
  <si>
    <t>МБОУ СОШ № 6</t>
  </si>
  <si>
    <t>ц</t>
  </si>
  <si>
    <t>МБОУ СОШ № 74</t>
  </si>
  <si>
    <t>к</t>
  </si>
  <si>
    <t>МБОУ Лицей № 4</t>
  </si>
  <si>
    <t>МБОУ Гимназия № 44</t>
  </si>
  <si>
    <t>МБОУ Гимназия № 23</t>
  </si>
  <si>
    <t>МБОУ СОШ № 89</t>
  </si>
  <si>
    <t>МБОУ СОШ № 37</t>
  </si>
  <si>
    <t>МБОУ СОШ № 19</t>
  </si>
  <si>
    <t>МБОУ Гимназия № 25</t>
  </si>
  <si>
    <t>МБОУ Гимназия № 33</t>
  </si>
  <si>
    <t>МБОУ СОШ № 16</t>
  </si>
  <si>
    <t>п</t>
  </si>
  <si>
    <t>МБОУ СОШ № 65</t>
  </si>
  <si>
    <t>МБОУ СОШ № 73</t>
  </si>
  <si>
    <t>МБОУ СОШ № 52</t>
  </si>
  <si>
    <t>МБОУ Гимназия № 72</t>
  </si>
  <si>
    <t>МБОУ Гимназия № 69</t>
  </si>
  <si>
    <t xml:space="preserve">МБОУ СОШ № 58 </t>
  </si>
  <si>
    <t>МБОУ Гимназия № 88</t>
  </si>
  <si>
    <t>МБОУ СОШ № 80</t>
  </si>
  <si>
    <t>МАОУ СОШ № 75</t>
  </si>
  <si>
    <t>МБОУ СОШ № 50</t>
  </si>
  <si>
    <t>МОУ гимназия № 87</t>
  </si>
  <si>
    <t>МОУ СОШ № 101</t>
  </si>
  <si>
    <t>МБОУ СОШ № 76</t>
  </si>
  <si>
    <t>МБОУ СОШ № 22</t>
  </si>
  <si>
    <t>МБОУ Гимназия № 82</t>
  </si>
  <si>
    <t>МАОУ СОШ № 71</t>
  </si>
  <si>
    <t>МБОУ СОШ № 66</t>
  </si>
  <si>
    <t>МБОУ СОШ № 32</t>
  </si>
  <si>
    <t>МБОУ ООШ № 7</t>
  </si>
  <si>
    <t xml:space="preserve">МБОУ СОШ № 20 </t>
  </si>
  <si>
    <t>МБОУ СОШ № 60</t>
  </si>
  <si>
    <t>МБОУ СОШ № 83</t>
  </si>
  <si>
    <t>МБОУ СОШ № 70</t>
  </si>
  <si>
    <t>МБОУ ООШ № 81</t>
  </si>
  <si>
    <t>МБОУ СОШ № 38</t>
  </si>
  <si>
    <t>МБОУ СОШ № 100</t>
  </si>
  <si>
    <t>МБОУ СОШ № 41</t>
  </si>
  <si>
    <t>МБОУ СОШ № 55</t>
  </si>
  <si>
    <t>МБОУ СОШ № 45</t>
  </si>
  <si>
    <t>МБОУ СОШ № 10</t>
  </si>
  <si>
    <t>МБОУ Гимназия № 36</t>
  </si>
  <si>
    <t>МБОУ СОШ № 93</t>
  </si>
  <si>
    <t>МБОУ Лицей № 64</t>
  </si>
  <si>
    <t>МБОУ СОШ № 57</t>
  </si>
  <si>
    <t>МБОУ Гимназия № 18</t>
  </si>
  <si>
    <t>МБОУ СОШ № 43</t>
  </si>
  <si>
    <t>МБОУ СОШ № 77</t>
  </si>
  <si>
    <t>МБОУ СОШ № 2</t>
  </si>
  <si>
    <t>МБОУ СОШ № 14</t>
  </si>
  <si>
    <t>МАОУ СОШ № 84</t>
  </si>
  <si>
    <t>МБОУ СОШ № 98</t>
  </si>
  <si>
    <t>МБОУ СОШ № 24</t>
  </si>
  <si>
    <t>МБОУ Гимназия № 54</t>
  </si>
  <si>
    <t>МБОУ СОШ № 35</t>
  </si>
  <si>
    <t>МБОУ Гимназия № 92</t>
  </si>
  <si>
    <t>МБОУ Лицей № 12</t>
  </si>
  <si>
    <t>МБОУ СОШ № 51</t>
  </si>
  <si>
    <t>МБОУ СОШ № 95</t>
  </si>
  <si>
    <t>МБОУ СОШ № 78</t>
  </si>
  <si>
    <t>МАОУ СОШ № 96</t>
  </si>
  <si>
    <t>МБОУ СОШ № 47</t>
  </si>
  <si>
    <t>МБОУ СОШ № 42</t>
  </si>
  <si>
    <t>МБОУ СОШ № 29</t>
  </si>
  <si>
    <t xml:space="preserve"> </t>
  </si>
  <si>
    <t>МБОУ СОШ № 5</t>
  </si>
  <si>
    <t>МБОУ СОШ № 34</t>
  </si>
  <si>
    <t>МБОУ СОШ № 53</t>
  </si>
  <si>
    <t>МБОУ СОШ № 61</t>
  </si>
  <si>
    <t>МБОУ СОШ № 46</t>
  </si>
  <si>
    <t>МБОУ СОШ № 68</t>
  </si>
  <si>
    <t>МБОУ СОШ № 85</t>
  </si>
  <si>
    <t>МБОУ СОШ № 39</t>
  </si>
  <si>
    <t>МБОУ Лицей № 48</t>
  </si>
  <si>
    <t xml:space="preserve">МБОУ СОШ № 49 </t>
  </si>
  <si>
    <t>МБОУ СОШ № 67</t>
  </si>
  <si>
    <t>МБОУ СОШ № 63</t>
  </si>
  <si>
    <t>МБОУ СОШ № 8</t>
  </si>
  <si>
    <t>МБОУ Гимназия № 3</t>
  </si>
  <si>
    <t>МБОУ СОШ № 1</t>
  </si>
  <si>
    <t>МБОУ Гимназия № 40</t>
  </si>
  <si>
    <t xml:space="preserve">МБОУ СОШ № 86 </t>
  </si>
  <si>
    <t>МАОУ СОШ № 17</t>
  </si>
  <si>
    <t>Кол-во пропусков</t>
  </si>
  <si>
    <t>Домашнее задание</t>
  </si>
  <si>
    <t>Темы уроков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</si>
</sst>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##"/>
  </numFmts>
  <fonts count="45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57">
    <xf numFmtId="0" fontId="0" fillId="0" borderId="0"/>
    <xf numFmtId="0" fontId="17" fillId="0" borderId="0"/>
    <xf numFmtId="0" fontId="29" fillId="0" borderId="0"/>
    <xf numFmtId="0" fontId="30" fillId="0" borderId="0"/>
    <xf numFmtId="0" fontId="35" fillId="0" borderId="0"/>
    <xf numFmtId="0" fontId="36" fillId="0" borderId="0">
      <alignment vertical="center"/>
    </xf>
    <xf numFmtId="0" fontId="37" fillId="0" borderId="0" applyNumberFormat="0" applyFill="0" applyBorder="0" applyAlignment="0" applyProtection="0"/>
    <xf numFmtId="0" fontId="36" fillId="0" borderId="0"/>
    <xf numFmtId="0" fontId="3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2" fillId="7" borderId="7" applyNumberFormat="0" applyAlignment="0" applyProtection="0"/>
    <xf numFmtId="0" fontId="7" fillId="4" borderId="0" applyNumberFormat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0" fillId="0" borderId="0"/>
    <xf numFmtId="0" fontId="1" fillId="0" borderId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223">
    <xf numFmtId="0" fontId="0" fillId="0" borderId="0" xfId="0"/>
    <xf numFmtId="0" fontId="18" fillId="0" borderId="10" xfId="1" applyFont="1" applyBorder="1" applyAlignment="1">
      <alignment horizontal="center" vertical="center"/>
    </xf>
    <xf numFmtId="0" fontId="17" fillId="0" borderId="0" xfId="1"/>
    <xf numFmtId="0" fontId="17" fillId="0" borderId="0" xfId="1" applyFill="1"/>
    <xf numFmtId="0" fontId="19" fillId="0" borderId="0" xfId="1" applyFont="1"/>
    <xf numFmtId="0" fontId="20" fillId="33" borderId="11" xfId="1" applyFont="1" applyFill="1" applyBorder="1" applyAlignment="1">
      <alignment horizontal="center" vertical="center" wrapText="1"/>
    </xf>
    <xf numFmtId="0" fontId="20" fillId="33" borderId="12" xfId="1" applyFont="1" applyFill="1" applyBorder="1" applyAlignment="1">
      <alignment horizontal="center" vertical="center" wrapText="1"/>
    </xf>
    <xf numFmtId="0" fontId="20" fillId="33" borderId="13" xfId="1" applyFont="1" applyFill="1" applyBorder="1" applyAlignment="1">
      <alignment horizontal="center" vertical="center" wrapText="1"/>
    </xf>
    <xf numFmtId="0" fontId="20" fillId="34" borderId="14" xfId="1" applyFont="1" applyFill="1" applyBorder="1" applyAlignment="1">
      <alignment horizontal="center" vertical="center" wrapText="1"/>
    </xf>
    <xf numFmtId="0" fontId="20" fillId="35" borderId="14" xfId="1" applyFont="1" applyFill="1" applyBorder="1" applyAlignment="1">
      <alignment horizontal="center" wrapText="1"/>
    </xf>
    <xf numFmtId="0" fontId="17" fillId="0" borderId="14" xfId="1" applyFill="1" applyBorder="1" applyAlignment="1">
      <alignment horizontal="center"/>
    </xf>
    <xf numFmtId="0" fontId="19" fillId="0" borderId="0" xfId="1" applyFont="1" applyBorder="1"/>
    <xf numFmtId="0" fontId="17" fillId="0" borderId="0" xfId="1" applyBorder="1"/>
    <xf numFmtId="0" fontId="20" fillId="33" borderId="15" xfId="1" applyFont="1" applyFill="1" applyBorder="1" applyAlignment="1">
      <alignment horizontal="center" vertical="center" wrapText="1"/>
    </xf>
    <xf numFmtId="0" fontId="20" fillId="33" borderId="10" xfId="1" applyFont="1" applyFill="1" applyBorder="1" applyAlignment="1">
      <alignment horizontal="center" vertical="center" wrapText="1"/>
    </xf>
    <xf numFmtId="0" fontId="20" fillId="33" borderId="16" xfId="1" applyFont="1" applyFill="1" applyBorder="1" applyAlignment="1">
      <alignment horizontal="center" vertical="center" wrapText="1"/>
    </xf>
    <xf numFmtId="0" fontId="21" fillId="0" borderId="17" xfId="1" applyNumberFormat="1" applyFont="1" applyFill="1" applyBorder="1" applyAlignment="1" applyProtection="1">
      <alignment horizontal="center" vertical="center" wrapText="1"/>
    </xf>
    <xf numFmtId="0" fontId="22" fillId="0" borderId="14" xfId="1" applyFont="1" applyFill="1" applyBorder="1" applyAlignment="1">
      <alignment horizontal="center" vertical="center"/>
    </xf>
    <xf numFmtId="0" fontId="22" fillId="0" borderId="18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2" fillId="0" borderId="20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 wrapText="1"/>
    </xf>
    <xf numFmtId="0" fontId="23" fillId="0" borderId="14" xfId="1" applyFont="1" applyBorder="1"/>
    <xf numFmtId="0" fontId="22" fillId="0" borderId="14" xfId="1" applyFont="1" applyBorder="1" applyAlignment="1">
      <alignment horizontal="center" vertical="center" wrapText="1"/>
    </xf>
    <xf numFmtId="0" fontId="23" fillId="0" borderId="14" xfId="1" applyFont="1" applyFill="1" applyBorder="1"/>
    <xf numFmtId="0" fontId="23" fillId="0" borderId="0" xfId="1" applyFont="1"/>
    <xf numFmtId="0" fontId="24" fillId="0" borderId="0" xfId="1" applyFont="1" applyBorder="1"/>
    <xf numFmtId="0" fontId="23" fillId="0" borderId="0" xfId="1" applyFont="1" applyBorder="1"/>
    <xf numFmtId="0" fontId="21" fillId="0" borderId="21" xfId="1" applyNumberFormat="1" applyFont="1" applyFill="1" applyBorder="1" applyAlignment="1" applyProtection="1">
      <alignment horizontal="center" vertical="center" wrapText="1"/>
    </xf>
    <xf numFmtId="0" fontId="25" fillId="0" borderId="17" xfId="1" applyNumberFormat="1" applyFont="1" applyFill="1" applyBorder="1" applyAlignment="1" applyProtection="1">
      <alignment horizontal="center" vertical="center" wrapText="1"/>
    </xf>
    <xf numFmtId="0" fontId="25" fillId="33" borderId="17" xfId="1" applyNumberFormat="1" applyFont="1" applyFill="1" applyBorder="1" applyAlignment="1" applyProtection="1">
      <alignment horizontal="center" vertical="center" wrapText="1"/>
    </xf>
    <xf numFmtId="0" fontId="25" fillId="36" borderId="17" xfId="1" applyNumberFormat="1" applyFont="1" applyFill="1" applyBorder="1" applyAlignment="1" applyProtection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25" fillId="34" borderId="17" xfId="1" applyNumberFormat="1" applyFont="1" applyFill="1" applyBorder="1" applyAlignment="1" applyProtection="1">
      <alignment horizontal="center" vertical="center" wrapText="1"/>
    </xf>
    <xf numFmtId="0" fontId="22" fillId="0" borderId="17" xfId="1" applyFont="1" applyFill="1" applyBorder="1" applyAlignment="1">
      <alignment horizontal="center" vertical="center" wrapText="1"/>
    </xf>
    <xf numFmtId="0" fontId="25" fillId="35" borderId="17" xfId="1" applyNumberFormat="1" applyFont="1" applyFill="1" applyBorder="1" applyAlignment="1" applyProtection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center" vertical="center" wrapText="1"/>
    </xf>
    <xf numFmtId="0" fontId="25" fillId="0" borderId="0" xfId="1" applyNumberFormat="1" applyFont="1" applyFill="1" applyBorder="1" applyAlignment="1" applyProtection="1">
      <alignment horizontal="center" vertical="center" wrapText="1"/>
    </xf>
    <xf numFmtId="0" fontId="25" fillId="33" borderId="0" xfId="1" applyNumberFormat="1" applyFont="1" applyFill="1" applyBorder="1" applyAlignment="1" applyProtection="1">
      <alignment horizontal="center" vertical="center" wrapText="1"/>
    </xf>
    <xf numFmtId="0" fontId="25" fillId="36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5" fillId="34" borderId="0" xfId="1" applyNumberFormat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25" fillId="35" borderId="0" xfId="1" applyNumberFormat="1" applyFont="1" applyFill="1" applyBorder="1" applyAlignment="1" applyProtection="1">
      <alignment horizontal="center" vertical="center" wrapText="1"/>
    </xf>
    <xf numFmtId="0" fontId="26" fillId="0" borderId="14" xfId="1" applyFont="1" applyBorder="1" applyAlignment="1">
      <alignment horizontal="center" vertical="center"/>
    </xf>
    <xf numFmtId="0" fontId="27" fillId="0" borderId="14" xfId="1" applyFont="1" applyBorder="1"/>
    <xf numFmtId="0" fontId="26" fillId="0" borderId="14" xfId="1" applyNumberFormat="1" applyFont="1" applyFill="1" applyBorder="1" applyAlignment="1" applyProtection="1">
      <alignment horizontal="center" vertical="center" wrapText="1"/>
    </xf>
    <xf numFmtId="0" fontId="28" fillId="0" borderId="14" xfId="1" applyNumberFormat="1" applyFont="1" applyFill="1" applyBorder="1" applyAlignment="1" applyProtection="1">
      <alignment horizontal="center" vertical="center" wrapText="1"/>
    </xf>
    <xf numFmtId="0" fontId="28" fillId="0" borderId="14" xfId="1" applyFont="1" applyFill="1" applyBorder="1" applyAlignment="1">
      <alignment horizontal="center" vertical="center"/>
    </xf>
    <xf numFmtId="0" fontId="28" fillId="0" borderId="14" xfId="2" applyFont="1" applyFill="1" applyBorder="1" applyAlignment="1" applyProtection="1">
      <alignment horizontal="center" vertical="center" wrapText="1"/>
    </xf>
    <xf numFmtId="1" fontId="31" fillId="0" borderId="14" xfId="3" applyNumberFormat="1" applyFont="1" applyFill="1" applyBorder="1" applyAlignment="1">
      <alignment horizontal="center" vertical="center" wrapText="1"/>
    </xf>
    <xf numFmtId="0" fontId="32" fillId="0" borderId="14" xfId="1" applyFont="1" applyBorder="1" applyAlignment="1">
      <alignment horizontal="center" vertical="center"/>
    </xf>
    <xf numFmtId="10" fontId="26" fillId="0" borderId="14" xfId="1" applyNumberFormat="1" applyFont="1" applyBorder="1" applyAlignment="1">
      <alignment horizontal="center" vertical="center"/>
    </xf>
    <xf numFmtId="1" fontId="31" fillId="0" borderId="14" xfId="3" applyNumberFormat="1" applyFont="1" applyFill="1" applyBorder="1" applyAlignment="1">
      <alignment horizontal="center" wrapText="1"/>
    </xf>
    <xf numFmtId="1" fontId="33" fillId="0" borderId="14" xfId="3" applyNumberFormat="1" applyFont="1" applyFill="1" applyBorder="1" applyAlignment="1">
      <alignment horizontal="center" wrapText="1"/>
    </xf>
    <xf numFmtId="2" fontId="26" fillId="0" borderId="14" xfId="1" applyNumberFormat="1" applyFont="1" applyFill="1" applyBorder="1" applyAlignment="1">
      <alignment horizontal="center" vertical="center"/>
    </xf>
    <xf numFmtId="1" fontId="26" fillId="0" borderId="14" xfId="1" applyNumberFormat="1" applyFont="1" applyFill="1" applyBorder="1" applyAlignment="1" applyProtection="1">
      <alignment horizontal="center" vertical="center" wrapText="1"/>
    </xf>
    <xf numFmtId="1" fontId="28" fillId="0" borderId="14" xfId="1" applyNumberFormat="1" applyFont="1" applyBorder="1" applyAlignment="1">
      <alignment horizontal="center" vertical="center"/>
    </xf>
    <xf numFmtId="164" fontId="26" fillId="0" borderId="14" xfId="1" applyNumberFormat="1" applyFont="1" applyFill="1" applyBorder="1" applyAlignment="1">
      <alignment horizontal="center" vertical="center"/>
    </xf>
    <xf numFmtId="1" fontId="28" fillId="0" borderId="14" xfId="1" applyNumberFormat="1" applyFont="1" applyFill="1" applyBorder="1" applyAlignment="1">
      <alignment horizontal="center" vertical="center"/>
    </xf>
    <xf numFmtId="9" fontId="34" fillId="0" borderId="14" xfId="1" applyNumberFormat="1" applyFont="1" applyBorder="1" applyAlignment="1">
      <alignment horizontal="center" vertical="center"/>
    </xf>
    <xf numFmtId="9" fontId="19" fillId="0" borderId="0" xfId="1" applyNumberFormat="1" applyFont="1" applyBorder="1" applyAlignment="1">
      <alignment horizontal="center" vertical="center"/>
    </xf>
    <xf numFmtId="9" fontId="34" fillId="0" borderId="0" xfId="1" applyNumberFormat="1" applyFont="1" applyBorder="1" applyAlignment="1">
      <alignment horizontal="center" vertical="center"/>
    </xf>
    <xf numFmtId="9" fontId="17" fillId="0" borderId="0" xfId="1" applyNumberFormat="1" applyBorder="1" applyAlignment="1">
      <alignment horizontal="center" vertical="center"/>
    </xf>
    <xf numFmtId="0" fontId="17" fillId="0" borderId="0" xfId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7" fillId="0" borderId="14" xfId="1" applyFont="1" applyBorder="1" applyAlignment="1"/>
    <xf numFmtId="0" fontId="26" fillId="0" borderId="14" xfId="1" applyNumberFormat="1" applyFont="1" applyFill="1" applyBorder="1" applyAlignment="1" applyProtection="1">
      <alignment horizontal="center" vertical="top"/>
    </xf>
    <xf numFmtId="1" fontId="26" fillId="0" borderId="14" xfId="2" applyNumberFormat="1" applyFont="1" applyFill="1" applyBorder="1" applyAlignment="1" applyProtection="1">
      <alignment horizontal="center" vertical="center"/>
    </xf>
    <xf numFmtId="3" fontId="26" fillId="0" borderId="14" xfId="2" applyNumberFormat="1" applyFont="1" applyFill="1" applyBorder="1" applyAlignment="1" applyProtection="1">
      <alignment horizontal="center" vertical="center"/>
    </xf>
    <xf numFmtId="0" fontId="28" fillId="0" borderId="14" xfId="2" applyFont="1" applyFill="1" applyBorder="1" applyAlignment="1" applyProtection="1">
      <alignment horizontal="center" vertical="center"/>
    </xf>
    <xf numFmtId="1" fontId="33" fillId="0" borderId="14" xfId="3" applyNumberFormat="1" applyFont="1" applyFill="1" applyBorder="1" applyAlignment="1">
      <alignment horizontal="center"/>
    </xf>
    <xf numFmtId="1" fontId="31" fillId="0" borderId="14" xfId="3" applyNumberFormat="1" applyFont="1" applyFill="1" applyBorder="1" applyAlignment="1">
      <alignment horizontal="center"/>
    </xf>
    <xf numFmtId="1" fontId="26" fillId="0" borderId="14" xfId="1" applyNumberFormat="1" applyFont="1" applyFill="1" applyBorder="1" applyAlignment="1" applyProtection="1">
      <alignment horizontal="center" vertical="center"/>
    </xf>
    <xf numFmtId="1" fontId="19" fillId="0" borderId="0" xfId="1" applyNumberFormat="1" applyFont="1" applyBorder="1" applyAlignment="1">
      <alignment horizontal="center"/>
    </xf>
    <xf numFmtId="9" fontId="17" fillId="0" borderId="0" xfId="1" applyNumberFormat="1" applyBorder="1" applyAlignment="1"/>
    <xf numFmtId="0" fontId="17" fillId="0" borderId="0" xfId="1" applyBorder="1" applyAlignment="1">
      <alignment horizontal="center" vertical="center"/>
    </xf>
    <xf numFmtId="0" fontId="27" fillId="0" borderId="14" xfId="1" applyNumberFormat="1" applyFont="1" applyFill="1" applyBorder="1" applyAlignment="1">
      <alignment horizontal="left"/>
    </xf>
    <xf numFmtId="0" fontId="26" fillId="0" borderId="14" xfId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9" fontId="17" fillId="0" borderId="0" xfId="1" applyNumberFormat="1" applyAlignment="1">
      <alignment horizontal="center" vertical="center"/>
    </xf>
    <xf numFmtId="0" fontId="17" fillId="0" borderId="0" xfId="1" applyAlignment="1">
      <alignment horizontal="center" vertical="center"/>
    </xf>
    <xf numFmtId="0" fontId="31" fillId="0" borderId="14" xfId="4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1" fontId="31" fillId="0" borderId="14" xfId="5" applyNumberFormat="1" applyFont="1" applyFill="1" applyBorder="1" applyAlignment="1">
      <alignment horizontal="center"/>
    </xf>
    <xf numFmtId="1" fontId="19" fillId="0" borderId="0" xfId="1" applyNumberFormat="1" applyFont="1" applyBorder="1" applyAlignment="1">
      <alignment horizontal="center" vertical="center"/>
    </xf>
    <xf numFmtId="0" fontId="17" fillId="0" borderId="14" xfId="1" applyBorder="1"/>
    <xf numFmtId="1" fontId="26" fillId="0" borderId="14" xfId="2" applyNumberFormat="1" applyFont="1" applyFill="1" applyBorder="1" applyAlignment="1" applyProtection="1">
      <alignment horizontal="center" vertical="center" wrapText="1"/>
    </xf>
    <xf numFmtId="3" fontId="26" fillId="0" borderId="14" xfId="2" applyNumberFormat="1" applyFont="1" applyFill="1" applyBorder="1" applyAlignment="1" applyProtection="1">
      <alignment horizontal="center" vertical="center" wrapText="1"/>
    </xf>
    <xf numFmtId="0" fontId="26" fillId="0" borderId="0" xfId="1" applyNumberFormat="1" applyFont="1" applyFill="1" applyBorder="1" applyAlignment="1" applyProtection="1">
      <alignment horizontal="center" vertical="center"/>
    </xf>
    <xf numFmtId="0" fontId="28" fillId="0" borderId="14" xfId="1" applyNumberFormat="1" applyFont="1" applyFill="1" applyBorder="1" applyAlignment="1" applyProtection="1">
      <alignment horizontal="center" vertical="center"/>
    </xf>
    <xf numFmtId="0" fontId="26" fillId="0" borderId="14" xfId="1" applyNumberFormat="1" applyFont="1" applyFill="1" applyBorder="1" applyAlignment="1" applyProtection="1">
      <alignment horizontal="center" vertical="center"/>
    </xf>
    <xf numFmtId="1" fontId="31" fillId="0" borderId="14" xfId="3" applyNumberFormat="1" applyFont="1" applyFill="1" applyBorder="1" applyAlignment="1">
      <alignment horizontal="center" vertical="center"/>
    </xf>
    <xf numFmtId="0" fontId="17" fillId="0" borderId="0" xfId="1" applyBorder="1" applyAlignment="1"/>
    <xf numFmtId="0" fontId="26" fillId="0" borderId="0" xfId="1" applyFont="1" applyBorder="1" applyAlignment="1">
      <alignment horizontal="center" vertical="center"/>
    </xf>
    <xf numFmtId="1" fontId="31" fillId="0" borderId="14" xfId="3" applyNumberFormat="1" applyFont="1" applyBorder="1" applyAlignment="1">
      <alignment horizontal="center" vertical="center" wrapText="1"/>
    </xf>
    <xf numFmtId="0" fontId="17" fillId="0" borderId="0" xfId="1" applyFill="1" applyAlignment="1">
      <alignment horizontal="center" vertical="center"/>
    </xf>
    <xf numFmtId="0" fontId="26" fillId="0" borderId="14" xfId="1" applyNumberFormat="1" applyFont="1" applyFill="1" applyBorder="1" applyAlignment="1" applyProtection="1">
      <alignment horizontal="center" vertical="top" wrapText="1"/>
    </xf>
    <xf numFmtId="9" fontId="17" fillId="0" borderId="0" xfId="1" applyNumberFormat="1" applyBorder="1"/>
    <xf numFmtId="0" fontId="26" fillId="0" borderId="14" xfId="1" applyNumberFormat="1" applyFont="1" applyFill="1" applyBorder="1" applyAlignment="1" applyProtection="1">
      <alignment horizontal="left" vertical="center" wrapText="1"/>
    </xf>
    <xf numFmtId="1" fontId="31" fillId="0" borderId="14" xfId="5" applyNumberFormat="1" applyFont="1" applyFill="1" applyBorder="1" applyAlignment="1">
      <alignment horizontal="center" wrapText="1"/>
    </xf>
    <xf numFmtId="1" fontId="19" fillId="0" borderId="0" xfId="1" applyNumberFormat="1" applyFont="1" applyAlignment="1">
      <alignment horizontal="center"/>
    </xf>
    <xf numFmtId="9" fontId="34" fillId="0" borderId="0" xfId="1" applyNumberFormat="1" applyFont="1" applyAlignment="1">
      <alignment horizontal="center" vertical="center"/>
    </xf>
    <xf numFmtId="0" fontId="31" fillId="0" borderId="14" xfId="1" applyNumberFormat="1" applyFont="1" applyFill="1" applyBorder="1" applyAlignment="1">
      <alignment horizontal="left"/>
    </xf>
    <xf numFmtId="0" fontId="26" fillId="0" borderId="14" xfId="1" applyNumberFormat="1" applyFont="1" applyFill="1" applyBorder="1" applyAlignment="1" applyProtection="1">
      <alignment horizontal="left" vertical="center"/>
    </xf>
    <xf numFmtId="9" fontId="19" fillId="0" borderId="0" xfId="1" applyNumberFormat="1" applyFont="1" applyAlignment="1">
      <alignment horizontal="center" vertical="center"/>
    </xf>
    <xf numFmtId="1" fontId="31" fillId="0" borderId="14" xfId="6" applyNumberFormat="1" applyFont="1" applyBorder="1" applyAlignment="1">
      <alignment horizontal="center" vertical="center" wrapText="1"/>
    </xf>
    <xf numFmtId="0" fontId="31" fillId="0" borderId="14" xfId="1" applyNumberFormat="1" applyFont="1" applyFill="1" applyBorder="1" applyAlignment="1">
      <alignment horizontal="left" wrapText="1"/>
    </xf>
    <xf numFmtId="1" fontId="31" fillId="0" borderId="14" xfId="1" applyNumberFormat="1" applyFont="1" applyBorder="1" applyAlignment="1">
      <alignment horizontal="center" vertical="center"/>
    </xf>
    <xf numFmtId="1" fontId="31" fillId="0" borderId="14" xfId="3" applyNumberFormat="1" applyFont="1" applyBorder="1" applyAlignment="1">
      <alignment horizontal="center" vertical="center"/>
    </xf>
    <xf numFmtId="1" fontId="31" fillId="0" borderId="14" xfId="6" applyNumberFormat="1" applyFont="1" applyBorder="1" applyAlignment="1">
      <alignment horizontal="center" vertical="center"/>
    </xf>
    <xf numFmtId="0" fontId="26" fillId="0" borderId="0" xfId="1" applyNumberFormat="1" applyFont="1" applyFill="1" applyBorder="1" applyAlignment="1" applyProtection="1">
      <alignment horizontal="left" vertical="center"/>
    </xf>
    <xf numFmtId="0" fontId="27" fillId="0" borderId="0" xfId="1" applyFont="1" applyBorder="1" applyAlignment="1"/>
    <xf numFmtId="1" fontId="31" fillId="0" borderId="14" xfId="1" applyNumberFormat="1" applyFont="1" applyFill="1" applyBorder="1" applyAlignment="1">
      <alignment horizontal="center" vertical="center"/>
    </xf>
    <xf numFmtId="0" fontId="27" fillId="0" borderId="14" xfId="1" applyFont="1" applyBorder="1" applyAlignment="1">
      <alignment horizontal="left" vertical="center"/>
    </xf>
    <xf numFmtId="0" fontId="27" fillId="0" borderId="14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1" fontId="31" fillId="0" borderId="14" xfId="1" applyNumberFormat="1" applyFont="1" applyBorder="1" applyAlignment="1">
      <alignment horizontal="center"/>
    </xf>
    <xf numFmtId="1" fontId="31" fillId="0" borderId="14" xfId="1" applyNumberFormat="1" applyFont="1" applyBorder="1" applyAlignment="1">
      <alignment horizontal="center" vertical="center" wrapText="1"/>
    </xf>
    <xf numFmtId="0" fontId="17" fillId="0" borderId="0" xfId="1" applyAlignment="1"/>
    <xf numFmtId="1" fontId="31" fillId="0" borderId="14" xfId="1" applyNumberFormat="1" applyFont="1" applyFill="1" applyBorder="1" applyAlignment="1">
      <alignment horizontal="center" vertical="center" wrapText="1"/>
    </xf>
    <xf numFmtId="9" fontId="17" fillId="0" borderId="0" xfId="1" applyNumberFormat="1" applyFill="1" applyBorder="1" applyAlignment="1">
      <alignment horizontal="center" vertical="center"/>
    </xf>
    <xf numFmtId="1" fontId="31" fillId="0" borderId="14" xfId="1" applyNumberFormat="1" applyFont="1" applyBorder="1" applyAlignment="1">
      <alignment horizontal="center" wrapText="1"/>
    </xf>
    <xf numFmtId="0" fontId="26" fillId="0" borderId="17" xfId="1" applyFont="1" applyBorder="1" applyAlignment="1">
      <alignment horizontal="center" vertical="center"/>
    </xf>
    <xf numFmtId="0" fontId="27" fillId="0" borderId="17" xfId="1" applyFont="1" applyBorder="1"/>
    <xf numFmtId="1" fontId="26" fillId="0" borderId="0" xfId="2" applyNumberFormat="1" applyFont="1" applyFill="1" applyBorder="1" applyAlignment="1" applyProtection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31" fillId="0" borderId="0" xfId="4" applyFont="1" applyBorder="1" applyAlignment="1">
      <alignment horizontal="center" vertical="center"/>
    </xf>
    <xf numFmtId="3" fontId="26" fillId="0" borderId="0" xfId="2" applyNumberFormat="1" applyFont="1" applyFill="1" applyBorder="1" applyAlignment="1" applyProtection="1">
      <alignment horizontal="center" vertical="center" wrapText="1"/>
    </xf>
    <xf numFmtId="0" fontId="28" fillId="0" borderId="0" xfId="2" applyFont="1" applyFill="1" applyBorder="1" applyAlignment="1" applyProtection="1">
      <alignment horizontal="center" vertical="center" wrapText="1"/>
    </xf>
    <xf numFmtId="0" fontId="32" fillId="0" borderId="0" xfId="1" applyFont="1" applyBorder="1" applyAlignment="1">
      <alignment horizontal="center" vertical="center"/>
    </xf>
    <xf numFmtId="10" fontId="26" fillId="0" borderId="0" xfId="1" applyNumberFormat="1" applyFont="1" applyBorder="1" applyAlignment="1">
      <alignment horizontal="center" vertical="center"/>
    </xf>
    <xf numFmtId="0" fontId="28" fillId="0" borderId="17" xfId="1" applyFont="1" applyFill="1" applyBorder="1" applyAlignment="1">
      <alignment horizontal="center" vertical="center"/>
    </xf>
    <xf numFmtId="0" fontId="26" fillId="0" borderId="11" xfId="1" applyFont="1" applyBorder="1" applyAlignment="1">
      <alignment horizontal="center" vertical="center"/>
    </xf>
    <xf numFmtId="1" fontId="33" fillId="0" borderId="12" xfId="3" applyNumberFormat="1" applyFont="1" applyFill="1" applyBorder="1" applyAlignment="1">
      <alignment horizontal="center" wrapText="1"/>
    </xf>
    <xf numFmtId="0" fontId="26" fillId="0" borderId="12" xfId="1" applyFont="1" applyBorder="1" applyAlignment="1">
      <alignment horizontal="center" vertical="center"/>
    </xf>
    <xf numFmtId="1" fontId="33" fillId="0" borderId="13" xfId="3" applyNumberFormat="1" applyFont="1" applyFill="1" applyBorder="1" applyAlignment="1">
      <alignment horizontal="center" wrapText="1"/>
    </xf>
    <xf numFmtId="1" fontId="31" fillId="0" borderId="0" xfId="3" applyNumberFormat="1" applyFont="1" applyFill="1" applyBorder="1" applyAlignment="1">
      <alignment horizontal="center" wrapText="1"/>
    </xf>
    <xf numFmtId="2" fontId="26" fillId="0" borderId="0" xfId="1" applyNumberFormat="1" applyFont="1" applyFill="1" applyBorder="1" applyAlignment="1">
      <alignment horizontal="center" vertical="center"/>
    </xf>
    <xf numFmtId="1" fontId="26" fillId="0" borderId="0" xfId="1" applyNumberFormat="1" applyFont="1" applyFill="1" applyBorder="1" applyAlignment="1" applyProtection="1">
      <alignment horizontal="center" vertical="center" wrapText="1"/>
    </xf>
    <xf numFmtId="1" fontId="33" fillId="0" borderId="0" xfId="3" applyNumberFormat="1" applyFont="1" applyFill="1" applyBorder="1" applyAlignment="1">
      <alignment horizontal="center" wrapText="1"/>
    </xf>
    <xf numFmtId="1" fontId="28" fillId="0" borderId="0" xfId="1" applyNumberFormat="1" applyFont="1" applyBorder="1" applyAlignment="1">
      <alignment horizontal="center" vertical="center"/>
    </xf>
    <xf numFmtId="164" fontId="26" fillId="0" borderId="0" xfId="1" applyNumberFormat="1" applyFont="1" applyFill="1" applyBorder="1" applyAlignment="1">
      <alignment horizontal="center" vertical="center"/>
    </xf>
    <xf numFmtId="1" fontId="28" fillId="0" borderId="0" xfId="1" applyNumberFormat="1" applyFont="1" applyFill="1" applyBorder="1" applyAlignment="1">
      <alignment horizontal="center" vertical="center"/>
    </xf>
    <xf numFmtId="0" fontId="26" fillId="0" borderId="12" xfId="1" applyNumberFormat="1" applyFont="1" applyFill="1" applyBorder="1" applyAlignment="1" applyProtection="1">
      <alignment horizontal="center" vertical="center" wrapText="1"/>
    </xf>
    <xf numFmtId="0" fontId="38" fillId="0" borderId="12" xfId="1" applyNumberFormat="1" applyFont="1" applyFill="1" applyBorder="1" applyAlignment="1" applyProtection="1">
      <alignment horizontal="left" vertical="center" wrapText="1"/>
    </xf>
    <xf numFmtId="0" fontId="24" fillId="0" borderId="12" xfId="1" applyNumberFormat="1" applyFont="1" applyFill="1" applyBorder="1" applyAlignment="1" applyProtection="1">
      <alignment horizontal="center" vertical="center" wrapText="1"/>
    </xf>
    <xf numFmtId="0" fontId="39" fillId="0" borderId="12" xfId="1" applyFont="1" applyFill="1" applyBorder="1" applyAlignment="1">
      <alignment horizontal="center" vertical="center"/>
    </xf>
    <xf numFmtId="0" fontId="39" fillId="0" borderId="12" xfId="2" applyFont="1" applyFill="1" applyBorder="1" applyAlignment="1" applyProtection="1">
      <alignment horizontal="center" vertical="center" wrapText="1"/>
    </xf>
    <xf numFmtId="165" fontId="38" fillId="0" borderId="12" xfId="1" applyNumberFormat="1" applyFont="1" applyFill="1" applyBorder="1" applyAlignment="1" applyProtection="1">
      <alignment horizontal="center" vertical="center" wrapText="1"/>
    </xf>
    <xf numFmtId="0" fontId="28" fillId="0" borderId="12" xfId="2" applyFont="1" applyFill="1" applyBorder="1" applyAlignment="1" applyProtection="1">
      <alignment horizontal="center" vertical="center" wrapText="1"/>
    </xf>
    <xf numFmtId="0" fontId="38" fillId="0" borderId="12" xfId="1" applyNumberFormat="1" applyFont="1" applyFill="1" applyBorder="1" applyAlignment="1" applyProtection="1">
      <alignment horizontal="center" vertical="center" wrapText="1"/>
    </xf>
    <xf numFmtId="0" fontId="32" fillId="0" borderId="12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31" fillId="0" borderId="12" xfId="7" applyFont="1" applyBorder="1" applyAlignment="1">
      <alignment vertical="center"/>
    </xf>
    <xf numFmtId="2" fontId="26" fillId="0" borderId="12" xfId="1" applyNumberFormat="1" applyFont="1" applyFill="1" applyBorder="1" applyAlignment="1">
      <alignment horizontal="center" vertical="center"/>
    </xf>
    <xf numFmtId="1" fontId="26" fillId="0" borderId="12" xfId="1" applyNumberFormat="1" applyFont="1" applyFill="1" applyBorder="1" applyAlignment="1" applyProtection="1">
      <alignment horizontal="center" vertical="center" wrapText="1"/>
    </xf>
    <xf numFmtId="0" fontId="28" fillId="0" borderId="12" xfId="1" applyFont="1" applyFill="1" applyBorder="1" applyAlignment="1">
      <alignment horizontal="center" vertical="center"/>
    </xf>
    <xf numFmtId="1" fontId="28" fillId="0" borderId="12" xfId="1" applyNumberFormat="1" applyFont="1" applyBorder="1" applyAlignment="1">
      <alignment horizontal="center" vertical="center"/>
    </xf>
    <xf numFmtId="164" fontId="26" fillId="0" borderId="12" xfId="1" applyNumberFormat="1" applyFont="1" applyFill="1" applyBorder="1" applyAlignment="1">
      <alignment horizontal="center" vertical="center"/>
    </xf>
    <xf numFmtId="1" fontId="28" fillId="0" borderId="12" xfId="1" applyNumberFormat="1" applyFont="1" applyFill="1" applyBorder="1" applyAlignment="1">
      <alignment horizontal="center" vertical="center"/>
    </xf>
    <xf numFmtId="0" fontId="17" fillId="0" borderId="12" xfId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26" fillId="0" borderId="0" xfId="1" applyNumberFormat="1" applyFont="1" applyFill="1" applyBorder="1" applyAlignment="1" applyProtection="1">
      <alignment horizontal="center" vertical="center" wrapText="1"/>
    </xf>
    <xf numFmtId="0" fontId="38" fillId="0" borderId="0" xfId="1" applyNumberFormat="1" applyFont="1" applyFill="1" applyBorder="1" applyAlignment="1" applyProtection="1">
      <alignment horizontal="left" vertical="center" wrapText="1"/>
    </xf>
    <xf numFmtId="0" fontId="24" fillId="0" borderId="0" xfId="1" applyNumberFormat="1" applyFont="1" applyFill="1" applyBorder="1" applyAlignment="1" applyProtection="1">
      <alignment horizontal="center" vertical="center" wrapText="1"/>
    </xf>
    <xf numFmtId="0" fontId="39" fillId="0" borderId="0" xfId="1" applyFont="1" applyFill="1" applyBorder="1" applyAlignment="1">
      <alignment horizontal="center" vertical="center"/>
    </xf>
    <xf numFmtId="0" fontId="39" fillId="0" borderId="0" xfId="2" applyFont="1" applyFill="1" applyBorder="1" applyAlignment="1" applyProtection="1">
      <alignment horizontal="center" vertical="center" wrapText="1"/>
    </xf>
    <xf numFmtId="165" fontId="38" fillId="0" borderId="0" xfId="1" applyNumberFormat="1" applyFont="1" applyFill="1" applyBorder="1" applyAlignment="1" applyProtection="1">
      <alignment horizontal="center" vertical="center" wrapText="1"/>
    </xf>
    <xf numFmtId="0" fontId="38" fillId="0" borderId="0" xfId="1" applyNumberFormat="1" applyFont="1" applyFill="1" applyBorder="1" applyAlignment="1" applyProtection="1">
      <alignment horizontal="center" vertical="center" wrapText="1"/>
    </xf>
    <xf numFmtId="0" fontId="31" fillId="0" borderId="0" xfId="7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31" fillId="0" borderId="0" xfId="7" applyFont="1" applyBorder="1" applyAlignment="1">
      <alignment horizontal="left"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1" fillId="0" borderId="0" xfId="7" applyFont="1" applyBorder="1" applyAlignment="1">
      <alignment horizontal="left" vertical="center"/>
    </xf>
    <xf numFmtId="0" fontId="39" fillId="0" borderId="0" xfId="1" applyNumberFormat="1" applyFont="1" applyFill="1" applyBorder="1" applyAlignment="1" applyProtection="1">
      <alignment vertical="center" wrapText="1"/>
    </xf>
    <xf numFmtId="0" fontId="27" fillId="0" borderId="0" xfId="1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31" fillId="0" borderId="20" xfId="7" applyFont="1" applyBorder="1" applyAlignment="1">
      <alignment vertical="center"/>
    </xf>
    <xf numFmtId="0" fontId="24" fillId="0" borderId="0" xfId="1" applyFont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/>
    </xf>
    <xf numFmtId="165" fontId="28" fillId="0" borderId="0" xfId="2" applyNumberFormat="1" applyFont="1" applyFill="1" applyBorder="1" applyAlignment="1" applyProtection="1">
      <alignment horizontal="center" vertical="center" wrapText="1"/>
    </xf>
    <xf numFmtId="0" fontId="24" fillId="0" borderId="22" xfId="1" applyFont="1" applyBorder="1" applyAlignment="1">
      <alignment horizontal="center" vertical="center"/>
    </xf>
    <xf numFmtId="0" fontId="24" fillId="0" borderId="22" xfId="1" applyNumberFormat="1" applyFont="1" applyFill="1" applyBorder="1" applyAlignment="1" applyProtection="1">
      <alignment horizontal="center" vertical="center" wrapText="1"/>
    </xf>
    <xf numFmtId="0" fontId="31" fillId="0" borderId="22" xfId="4" applyFont="1" applyFill="1" applyBorder="1" applyAlignment="1">
      <alignment horizontal="center" vertical="center" wrapText="1"/>
    </xf>
    <xf numFmtId="1" fontId="26" fillId="0" borderId="22" xfId="2" applyNumberFormat="1" applyFont="1" applyFill="1" applyBorder="1" applyAlignment="1" applyProtection="1">
      <alignment horizontal="center" vertical="center" wrapText="1"/>
    </xf>
    <xf numFmtId="9" fontId="39" fillId="0" borderId="0" xfId="1" applyNumberFormat="1" applyFont="1" applyFill="1" applyBorder="1" applyAlignment="1">
      <alignment horizontal="center" vertical="center"/>
    </xf>
    <xf numFmtId="3" fontId="26" fillId="0" borderId="22" xfId="2" applyNumberFormat="1" applyFont="1" applyFill="1" applyBorder="1" applyAlignment="1" applyProtection="1">
      <alignment horizontal="center" vertical="center" wrapText="1"/>
    </xf>
    <xf numFmtId="0" fontId="28" fillId="0" borderId="22" xfId="1" applyFont="1" applyFill="1" applyBorder="1" applyAlignment="1">
      <alignment horizontal="center" vertical="center"/>
    </xf>
    <xf numFmtId="9" fontId="39" fillId="0" borderId="0" xfId="1" applyNumberFormat="1" applyFont="1" applyBorder="1" applyAlignment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 vertical="center" wrapText="1"/>
    </xf>
    <xf numFmtId="1" fontId="33" fillId="0" borderId="0" xfId="1" applyNumberFormat="1" applyFont="1" applyFill="1" applyBorder="1" applyAlignment="1">
      <alignment horizontal="center" vertical="center"/>
    </xf>
    <xf numFmtId="9" fontId="41" fillId="0" borderId="0" xfId="2" applyNumberFormat="1" applyFont="1" applyFill="1" applyBorder="1" applyAlignment="1" applyProtection="1">
      <alignment horizontal="center" vertical="center" wrapText="1"/>
    </xf>
    <xf numFmtId="1" fontId="28" fillId="0" borderId="0" xfId="1" applyNumberFormat="1" applyFont="1" applyFill="1" applyBorder="1" applyAlignment="1" applyProtection="1">
      <alignment horizontal="center" vertical="center" wrapText="1"/>
    </xf>
    <xf numFmtId="2" fontId="26" fillId="0" borderId="0" xfId="1" applyNumberFormat="1" applyFont="1" applyFill="1" applyBorder="1" applyAlignment="1" applyProtection="1">
      <alignment horizontal="center" vertical="center" wrapText="1"/>
    </xf>
    <xf numFmtId="9" fontId="41" fillId="0" borderId="0" xfId="1" applyNumberFormat="1" applyFont="1" applyFill="1" applyBorder="1" applyAlignment="1">
      <alignment horizontal="center" vertical="center"/>
    </xf>
    <xf numFmtId="0" fontId="28" fillId="0" borderId="0" xfId="1" applyNumberFormat="1" applyFont="1" applyFill="1" applyBorder="1" applyAlignment="1" applyProtection="1">
      <alignment horizontal="center" vertical="center" wrapText="1"/>
    </xf>
    <xf numFmtId="9" fontId="41" fillId="0" borderId="0" xfId="1" applyNumberFormat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4" xfId="1" applyNumberFormat="1" applyFont="1" applyFill="1" applyBorder="1" applyAlignment="1" applyProtection="1">
      <alignment horizontal="center" vertical="center" wrapText="1"/>
    </xf>
    <xf numFmtId="0" fontId="31" fillId="0" borderId="14" xfId="4" applyFont="1" applyFill="1" applyBorder="1" applyAlignment="1">
      <alignment horizontal="center" vertical="center" wrapText="1"/>
    </xf>
    <xf numFmtId="165" fontId="26" fillId="0" borderId="0" xfId="2" applyNumberFormat="1" applyFont="1" applyFill="1" applyBorder="1" applyAlignment="1" applyProtection="1">
      <alignment horizontal="center" vertical="center" wrapText="1"/>
    </xf>
    <xf numFmtId="0" fontId="31" fillId="0" borderId="0" xfId="8" applyFont="1" applyBorder="1" applyAlignment="1">
      <alignment horizontal="center" vertical="center"/>
    </xf>
    <xf numFmtId="1" fontId="39" fillId="0" borderId="0" xfId="1" applyNumberFormat="1" applyFont="1" applyFill="1" applyBorder="1" applyAlignment="1">
      <alignment horizontal="center" vertical="center"/>
    </xf>
    <xf numFmtId="9" fontId="42" fillId="0" borderId="0" xfId="1" applyNumberFormat="1" applyFont="1" applyAlignment="1">
      <alignment horizontal="center" vertical="center"/>
    </xf>
    <xf numFmtId="9" fontId="43" fillId="0" borderId="0" xfId="1" applyNumberFormat="1" applyFont="1" applyAlignment="1">
      <alignment horizontal="center" vertical="center"/>
    </xf>
    <xf numFmtId="0" fontId="18" fillId="0" borderId="23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 wrapText="1"/>
    </xf>
    <xf numFmtId="9" fontId="20" fillId="0" borderId="24" xfId="1" applyNumberFormat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1" fontId="17" fillId="0" borderId="0" xfId="1" applyNumberFormat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17" xfId="1" applyNumberFormat="1" applyFont="1" applyFill="1" applyBorder="1" applyAlignment="1" applyProtection="1">
      <alignment horizontal="center" vertical="center" wrapText="1"/>
    </xf>
    <xf numFmtId="0" fontId="31" fillId="0" borderId="17" xfId="4" applyFont="1" applyFill="1" applyBorder="1" applyAlignment="1">
      <alignment horizontal="center" vertical="center" wrapText="1"/>
    </xf>
    <xf numFmtId="0" fontId="24" fillId="0" borderId="0" xfId="1" applyNumberFormat="1" applyFont="1" applyFill="1" applyBorder="1" applyAlignment="1" applyProtection="1">
      <alignment horizontal="left" vertical="center" wrapText="1"/>
    </xf>
    <xf numFmtId="0" fontId="17" fillId="0" borderId="0" xfId="1" applyAlignment="1">
      <alignment horizontal="center"/>
    </xf>
    <xf numFmtId="0" fontId="17" fillId="0" borderId="0" xfId="1" applyFill="1" applyBorder="1"/>
    <xf numFmtId="0" fontId="17" fillId="0" borderId="0" xfId="1" applyBorder="1" applyAlignment="1">
      <alignment horizontal="center"/>
    </xf>
  </cellXfs>
  <cellStyles count="57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Hyperlink" xfId="27"/>
    <cellStyle name="Hyperlink 2" xfId="28"/>
    <cellStyle name="Hyperlink 2 2" xfId="29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Гиперссылка" xfId="6" builtinId="8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ейтральный 2" xfId="45"/>
    <cellStyle name="Обычный" xfId="0" builtinId="0"/>
    <cellStyle name="Обычный 2" xfId="1"/>
    <cellStyle name="Обычный 2 2" xfId="3"/>
    <cellStyle name="Обычный 3" xfId="5"/>
    <cellStyle name="Обычный 4" xfId="46"/>
    <cellStyle name="Обычный 4 2" xfId="47"/>
    <cellStyle name="Обычный 6" xfId="48"/>
    <cellStyle name="Обычный 7" xfId="49"/>
    <cellStyle name="Обычный_Лист1_1" xfId="2"/>
    <cellStyle name="Обычный_Лист1_2" xfId="8"/>
    <cellStyle name="Обычный_Лист1_3" xfId="4"/>
    <cellStyle name="Обычный_Лист1_4" xfId="7"/>
    <cellStyle name="Плохой 2" xfId="50"/>
    <cellStyle name="Пояснение 2" xfId="51"/>
    <cellStyle name="Примечание 2" xfId="52"/>
    <cellStyle name="Примечание 3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7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0"/>
        <c:ser>
          <c:idx val="0"/>
          <c:order val="0"/>
          <c:explosion val="19"/>
          <c:dLbls>
            <c:dLbl>
              <c:idx val="0"/>
              <c:layout>
                <c:manualLayout>
                  <c:x val="1.4732771235453976E-2"/>
                  <c:y val="-0.24408501020705753"/>
                </c:manualLayout>
              </c:layout>
              <c:tx>
                <c:rich>
                  <a:bodyPr/>
                  <a:lstStyle/>
                  <a:p>
                    <a:r>
                      <a:t>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7593408124869347"/>
                  <c:y val="-0.182261956838728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5872505981000162"/>
                  <c:y val="-0.1487551035287255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[1]Лист1!$C$118:$H$118</c:f>
            </c:multiLvlStrRef>
          </c:cat>
          <c:val>
            <c:numRef>
              <c:f>[1]Лист1!$C$119:$H$119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chemeClr val="bg1">
            <a:alpha val="5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28898128898129E-2"/>
          <c:y val="7.407407407407407E-2"/>
          <c:w val="0.89108801108801106"/>
          <c:h val="0.83309419655876349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5555555555555558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5558E-3"/>
                  <c:y val="-4.6296296296295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55555555555657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5555555555556572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[1]Лист1!$L$122:$R$122</c:f>
            </c:multiLvlStrRef>
          </c:cat>
          <c:val>
            <c:numRef>
              <c:f>[1]Лист1!$L$123:$R$123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88416"/>
        <c:axId val="31389952"/>
        <c:axId val="0"/>
      </c:bar3DChart>
      <c:catAx>
        <c:axId val="31388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1389952"/>
        <c:crosses val="autoZero"/>
        <c:auto val="1"/>
        <c:lblAlgn val="ctr"/>
        <c:lblOffset val="100"/>
        <c:noMultiLvlLbl val="0"/>
      </c:catAx>
      <c:valAx>
        <c:axId val="31389952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31388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chemeClr val="bg1">
            <a:alpha val="5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5555555555555558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5558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[1]Лист1!$AB$119:$AF$119</c:f>
            </c:multiLvlStrRef>
          </c:cat>
          <c:val>
            <c:numRef>
              <c:f>[1]Лист1!$AB$120:$AF$120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2608"/>
        <c:axId val="31354880"/>
        <c:axId val="0"/>
      </c:bar3DChart>
      <c:catAx>
        <c:axId val="31332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1354880"/>
        <c:crosses val="autoZero"/>
        <c:auto val="1"/>
        <c:lblAlgn val="ctr"/>
        <c:lblOffset val="100"/>
        <c:noMultiLvlLbl val="0"/>
      </c:catAx>
      <c:valAx>
        <c:axId val="3135488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133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78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0"/>
        <c:ser>
          <c:idx val="0"/>
          <c:order val="0"/>
          <c:explosion val="19"/>
          <c:dLbls>
            <c:dLbl>
              <c:idx val="0"/>
              <c:layout>
                <c:manualLayout>
                  <c:x val="5.8514549586627114E-2"/>
                  <c:y val="-0.2719116360454942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7130012213819806"/>
                  <c:y val="8.13396762904636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8639270682880615"/>
                  <c:y val="-0.114817002041411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8747767475806E-2"/>
                  <c:y val="-0.2632039224263633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multiLvlStrRef>
              <c:f>[1]Лист1!$C$118:$G$118</c:f>
            </c:multiLvlStrRef>
          </c:cat>
          <c:val>
            <c:numRef>
              <c:f>[1]Лист1!$C$119:$G$119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chemeClr val="bg1">
            <a:alpha val="5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5555555555555558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5558E-3"/>
                  <c:y val="-4.6296296296295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55555555555657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5555555555556572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[1]Лист1!$J$122:$P$122</c:f>
            </c:multiLvlStrRef>
          </c:cat>
          <c:val>
            <c:numRef>
              <c:f>[1]Лист1!$J$123:$P$123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62400"/>
        <c:axId val="32272384"/>
        <c:axId val="0"/>
      </c:bar3DChart>
      <c:catAx>
        <c:axId val="32262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272384"/>
        <c:crosses val="autoZero"/>
        <c:auto val="1"/>
        <c:lblAlgn val="ctr"/>
        <c:lblOffset val="100"/>
        <c:noMultiLvlLbl val="0"/>
      </c:catAx>
      <c:valAx>
        <c:axId val="32272384"/>
        <c:scaling>
          <c:orientation val="minMax"/>
          <c:max val="1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3226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chemeClr val="bg1">
            <a:alpha val="5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5555555555555558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9.2592592592591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33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5555555555555558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[1]Лист1!$AB$119:$AF$119</c:f>
            </c:multiLvlStrRef>
          </c:cat>
          <c:val>
            <c:numRef>
              <c:f>[1]Лист1!$AB$120:$AF$120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301056"/>
        <c:axId val="32302592"/>
        <c:axId val="0"/>
      </c:bar3DChart>
      <c:catAx>
        <c:axId val="3230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302592"/>
        <c:crosses val="autoZero"/>
        <c:auto val="1"/>
        <c:lblAlgn val="ctr"/>
        <c:lblOffset val="100"/>
        <c:noMultiLvlLbl val="0"/>
      </c:catAx>
      <c:valAx>
        <c:axId val="323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3230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236220</xdr:colOff>
      <xdr:row>120</xdr:row>
      <xdr:rowOff>45720</xdr:rowOff>
    </xdr:from>
    <xdr:to>
      <xdr:col>11</xdr:col>
      <xdr:colOff>266700</xdr:colOff>
      <xdr:row>134</xdr:row>
      <xdr:rowOff>121920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60960</xdr:colOff>
      <xdr:row>121</xdr:row>
      <xdr:rowOff>7620</xdr:rowOff>
    </xdr:from>
    <xdr:to>
      <xdr:col>20</xdr:col>
      <xdr:colOff>0</xdr:colOff>
      <xdr:row>135</xdr:row>
      <xdr:rowOff>83820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117</xdr:row>
      <xdr:rowOff>213360</xdr:rowOff>
    </xdr:from>
    <xdr:to>
      <xdr:col>34</xdr:col>
      <xdr:colOff>579120</xdr:colOff>
      <xdr:row>128</xdr:row>
      <xdr:rowOff>45720</xdr:rowOff>
    </xdr:to>
    <xdr:graphicFrame macro="">
      <xdr:nvGraphicFramePr>
        <xdr:cNvPr id="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236220</xdr:colOff>
      <xdr:row>120</xdr:row>
      <xdr:rowOff>45720</xdr:rowOff>
    </xdr:from>
    <xdr:to>
      <xdr:col>8</xdr:col>
      <xdr:colOff>30480</xdr:colOff>
      <xdr:row>134</xdr:row>
      <xdr:rowOff>121920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586740</xdr:colOff>
      <xdr:row>118</xdr:row>
      <xdr:rowOff>15240</xdr:rowOff>
    </xdr:from>
    <xdr:to>
      <xdr:col>16</xdr:col>
      <xdr:colOff>114300</xdr:colOff>
      <xdr:row>131</xdr:row>
      <xdr:rowOff>0</xdr:rowOff>
    </xdr:to>
    <xdr:graphicFrame macro="">
      <xdr:nvGraphicFramePr>
        <xdr:cNvPr id="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117</xdr:row>
      <xdr:rowOff>213360</xdr:rowOff>
    </xdr:from>
    <xdr:to>
      <xdr:col>32</xdr:col>
      <xdr:colOff>579120</xdr:colOff>
      <xdr:row>128</xdr:row>
      <xdr:rowOff>45720</xdr:rowOff>
    </xdr:to>
    <xdr:graphicFrame macro="">
      <xdr:nvGraphicFramePr>
        <xdr:cNvPr id="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&#1084;&#1086;&#1085;&#1080;&#1090;&#1086;&#1088;&#1080;&#1085;&#1075;&#1072;%20NetSchool%20&#1076;&#1077;&#1082;&#1072;&#1073;&#1088;&#1100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ЗВО"/>
      <sheetName val="ПВО"/>
      <sheetName val="ЦВО"/>
      <sheetName val="КВО"/>
      <sheetName val="Общая"/>
    </sheetNames>
    <sheetDataSet>
      <sheetData sheetId="0">
        <row r="118">
          <cell r="E118">
            <v>0</v>
          </cell>
        </row>
        <row r="119">
          <cell r="E119">
            <v>0</v>
          </cell>
          <cell r="AB119" t="str">
            <v>Кол-во пропусков</v>
          </cell>
          <cell r="AC119" t="str">
            <v>Кол-во оценок</v>
          </cell>
          <cell r="AD119" t="str">
            <v>Домашнее задание</v>
          </cell>
          <cell r="AE119" t="str">
            <v>Темы уроков</v>
          </cell>
        </row>
        <row r="120">
          <cell r="AB120">
            <v>0.44</v>
          </cell>
          <cell r="AC120">
            <v>0.16</v>
          </cell>
          <cell r="AD120">
            <v>0.01</v>
          </cell>
          <cell r="AE120">
            <v>0.02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1"/>
  <sheetViews>
    <sheetView tabSelected="1" zoomScale="70" zoomScaleNormal="70" workbookViewId="0">
      <pane xSplit="2" ySplit="5" topLeftCell="Z81" activePane="bottomRight" state="frozen"/>
      <selection pane="topRight" activeCell="C1" sqref="C1"/>
      <selection pane="bottomLeft" activeCell="A6" sqref="A6"/>
      <selection pane="bottomRight" activeCell="AR1" sqref="AR1:AR65536"/>
    </sheetView>
  </sheetViews>
  <sheetFormatPr defaultRowHeight="17.399999999999999" x14ac:dyDescent="0.3"/>
  <cols>
    <col min="1" max="1" width="4.19921875" style="2" customWidth="1"/>
    <col min="2" max="2" width="26.19921875" style="3" customWidth="1"/>
    <col min="3" max="3" width="8.09765625" style="220" customWidth="1"/>
    <col min="4" max="4" width="8.09765625" style="2" customWidth="1"/>
    <col min="5" max="5" width="8.09765625" style="2" hidden="1" customWidth="1"/>
    <col min="6" max="6" width="8.8984375" style="2" customWidth="1"/>
    <col min="7" max="7" width="8.09765625" style="220" customWidth="1"/>
    <col min="8" max="8" width="8.09765625" style="2" customWidth="1"/>
    <col min="9" max="9" width="8.09765625" style="2" hidden="1" customWidth="1"/>
    <col min="10" max="10" width="8.8984375" style="2" customWidth="1"/>
    <col min="11" max="12" width="7.5" style="2" customWidth="1"/>
    <col min="13" max="13" width="8.8984375" style="2" hidden="1" customWidth="1"/>
    <col min="14" max="14" width="9.09765625" style="2" customWidth="1"/>
    <col min="15" max="15" width="8.8984375" style="2" customWidth="1"/>
    <col min="16" max="16" width="9.09765625" style="2" customWidth="1"/>
    <col min="17" max="18" width="8.8984375" style="2" customWidth="1"/>
    <col min="19" max="19" width="11.59765625" style="2" customWidth="1"/>
    <col min="20" max="23" width="10" style="2" customWidth="1"/>
    <col min="24" max="24" width="11.296875" style="2" customWidth="1"/>
    <col min="25" max="25" width="8.8984375" style="2" customWidth="1"/>
    <col min="26" max="26" width="9.3984375" style="2" customWidth="1"/>
    <col min="27" max="27" width="8.8984375" style="2" customWidth="1"/>
    <col min="28" max="28" width="9.796875" style="2" customWidth="1"/>
    <col min="29" max="29" width="10.69921875" style="2" customWidth="1"/>
    <col min="30" max="30" width="8.8984375" style="2" customWidth="1"/>
    <col min="31" max="31" width="9.5" style="2" customWidth="1"/>
    <col min="32" max="32" width="9.296875" style="2" customWidth="1"/>
    <col min="33" max="33" width="7.69921875" style="2" hidden="1" customWidth="1"/>
    <col min="34" max="34" width="8.8984375" style="2" customWidth="1"/>
    <col min="35" max="35" width="10.69921875" style="2" customWidth="1"/>
    <col min="36" max="36" width="9.3984375" style="2" customWidth="1"/>
    <col min="37" max="37" width="11.796875" style="2" customWidth="1"/>
    <col min="38" max="38" width="10.5" style="2" customWidth="1"/>
    <col min="39" max="39" width="9.09765625" style="2" customWidth="1"/>
    <col min="40" max="40" width="8.8984375" style="2" customWidth="1"/>
    <col min="41" max="41" width="8.796875" style="3"/>
    <col min="42" max="42" width="8.8984375" style="2" customWidth="1"/>
    <col min="43" max="43" width="8.796875" style="4"/>
    <col min="44" max="256" width="8.796875" style="2"/>
    <col min="257" max="257" width="4.19921875" style="2" customWidth="1"/>
    <col min="258" max="258" width="26.19921875" style="2" customWidth="1"/>
    <col min="259" max="260" width="8.09765625" style="2" customWidth="1"/>
    <col min="261" max="261" width="0" style="2" hidden="1" customWidth="1"/>
    <col min="262" max="262" width="8.8984375" style="2" customWidth="1"/>
    <col min="263" max="264" width="8.09765625" style="2" customWidth="1"/>
    <col min="265" max="265" width="0" style="2" hidden="1" customWidth="1"/>
    <col min="266" max="266" width="8.8984375" style="2" customWidth="1"/>
    <col min="267" max="268" width="7.5" style="2" customWidth="1"/>
    <col min="269" max="269" width="0" style="2" hidden="1" customWidth="1"/>
    <col min="270" max="270" width="9.09765625" style="2" customWidth="1"/>
    <col min="271" max="271" width="8.8984375" style="2" customWidth="1"/>
    <col min="272" max="272" width="9.09765625" style="2" customWidth="1"/>
    <col min="273" max="274" width="8.8984375" style="2" customWidth="1"/>
    <col min="275" max="275" width="11.59765625" style="2" customWidth="1"/>
    <col min="276" max="279" width="10" style="2" customWidth="1"/>
    <col min="280" max="280" width="11.296875" style="2" customWidth="1"/>
    <col min="281" max="281" width="8.8984375" style="2" customWidth="1"/>
    <col min="282" max="282" width="9.3984375" style="2" customWidth="1"/>
    <col min="283" max="283" width="8.8984375" style="2" customWidth="1"/>
    <col min="284" max="284" width="9.796875" style="2" customWidth="1"/>
    <col min="285" max="285" width="10.69921875" style="2" customWidth="1"/>
    <col min="286" max="286" width="8.8984375" style="2" customWidth="1"/>
    <col min="287" max="287" width="9.5" style="2" customWidth="1"/>
    <col min="288" max="288" width="9.296875" style="2" customWidth="1"/>
    <col min="289" max="289" width="0" style="2" hidden="1" customWidth="1"/>
    <col min="290" max="290" width="8.8984375" style="2" customWidth="1"/>
    <col min="291" max="291" width="10.69921875" style="2" customWidth="1"/>
    <col min="292" max="292" width="9.3984375" style="2" customWidth="1"/>
    <col min="293" max="293" width="11.796875" style="2" customWidth="1"/>
    <col min="294" max="294" width="10.5" style="2" customWidth="1"/>
    <col min="295" max="295" width="9.09765625" style="2" customWidth="1"/>
    <col min="296" max="296" width="8.8984375" style="2" customWidth="1"/>
    <col min="297" max="297" width="8.796875" style="2"/>
    <col min="298" max="298" width="8.8984375" style="2" customWidth="1"/>
    <col min="299" max="512" width="8.796875" style="2"/>
    <col min="513" max="513" width="4.19921875" style="2" customWidth="1"/>
    <col min="514" max="514" width="26.19921875" style="2" customWidth="1"/>
    <col min="515" max="516" width="8.09765625" style="2" customWidth="1"/>
    <col min="517" max="517" width="0" style="2" hidden="1" customWidth="1"/>
    <col min="518" max="518" width="8.8984375" style="2" customWidth="1"/>
    <col min="519" max="520" width="8.09765625" style="2" customWidth="1"/>
    <col min="521" max="521" width="0" style="2" hidden="1" customWidth="1"/>
    <col min="522" max="522" width="8.8984375" style="2" customWidth="1"/>
    <col min="523" max="524" width="7.5" style="2" customWidth="1"/>
    <col min="525" max="525" width="0" style="2" hidden="1" customWidth="1"/>
    <col min="526" max="526" width="9.09765625" style="2" customWidth="1"/>
    <col min="527" max="527" width="8.8984375" style="2" customWidth="1"/>
    <col min="528" max="528" width="9.09765625" style="2" customWidth="1"/>
    <col min="529" max="530" width="8.8984375" style="2" customWidth="1"/>
    <col min="531" max="531" width="11.59765625" style="2" customWidth="1"/>
    <col min="532" max="535" width="10" style="2" customWidth="1"/>
    <col min="536" max="536" width="11.296875" style="2" customWidth="1"/>
    <col min="537" max="537" width="8.8984375" style="2" customWidth="1"/>
    <col min="538" max="538" width="9.3984375" style="2" customWidth="1"/>
    <col min="539" max="539" width="8.8984375" style="2" customWidth="1"/>
    <col min="540" max="540" width="9.796875" style="2" customWidth="1"/>
    <col min="541" max="541" width="10.69921875" style="2" customWidth="1"/>
    <col min="542" max="542" width="8.8984375" style="2" customWidth="1"/>
    <col min="543" max="543" width="9.5" style="2" customWidth="1"/>
    <col min="544" max="544" width="9.296875" style="2" customWidth="1"/>
    <col min="545" max="545" width="0" style="2" hidden="1" customWidth="1"/>
    <col min="546" max="546" width="8.8984375" style="2" customWidth="1"/>
    <col min="547" max="547" width="10.69921875" style="2" customWidth="1"/>
    <col min="548" max="548" width="9.3984375" style="2" customWidth="1"/>
    <col min="549" max="549" width="11.796875" style="2" customWidth="1"/>
    <col min="550" max="550" width="10.5" style="2" customWidth="1"/>
    <col min="551" max="551" width="9.09765625" style="2" customWidth="1"/>
    <col min="552" max="552" width="8.8984375" style="2" customWidth="1"/>
    <col min="553" max="553" width="8.796875" style="2"/>
    <col min="554" max="554" width="8.8984375" style="2" customWidth="1"/>
    <col min="555" max="768" width="8.796875" style="2"/>
    <col min="769" max="769" width="4.19921875" style="2" customWidth="1"/>
    <col min="770" max="770" width="26.19921875" style="2" customWidth="1"/>
    <col min="771" max="772" width="8.09765625" style="2" customWidth="1"/>
    <col min="773" max="773" width="0" style="2" hidden="1" customWidth="1"/>
    <col min="774" max="774" width="8.8984375" style="2" customWidth="1"/>
    <col min="775" max="776" width="8.09765625" style="2" customWidth="1"/>
    <col min="777" max="777" width="0" style="2" hidden="1" customWidth="1"/>
    <col min="778" max="778" width="8.8984375" style="2" customWidth="1"/>
    <col min="779" max="780" width="7.5" style="2" customWidth="1"/>
    <col min="781" max="781" width="0" style="2" hidden="1" customWidth="1"/>
    <col min="782" max="782" width="9.09765625" style="2" customWidth="1"/>
    <col min="783" max="783" width="8.8984375" style="2" customWidth="1"/>
    <col min="784" max="784" width="9.09765625" style="2" customWidth="1"/>
    <col min="785" max="786" width="8.8984375" style="2" customWidth="1"/>
    <col min="787" max="787" width="11.59765625" style="2" customWidth="1"/>
    <col min="788" max="791" width="10" style="2" customWidth="1"/>
    <col min="792" max="792" width="11.296875" style="2" customWidth="1"/>
    <col min="793" max="793" width="8.8984375" style="2" customWidth="1"/>
    <col min="794" max="794" width="9.3984375" style="2" customWidth="1"/>
    <col min="795" max="795" width="8.8984375" style="2" customWidth="1"/>
    <col min="796" max="796" width="9.796875" style="2" customWidth="1"/>
    <col min="797" max="797" width="10.69921875" style="2" customWidth="1"/>
    <col min="798" max="798" width="8.8984375" style="2" customWidth="1"/>
    <col min="799" max="799" width="9.5" style="2" customWidth="1"/>
    <col min="800" max="800" width="9.296875" style="2" customWidth="1"/>
    <col min="801" max="801" width="0" style="2" hidden="1" customWidth="1"/>
    <col min="802" max="802" width="8.8984375" style="2" customWidth="1"/>
    <col min="803" max="803" width="10.69921875" style="2" customWidth="1"/>
    <col min="804" max="804" width="9.3984375" style="2" customWidth="1"/>
    <col min="805" max="805" width="11.796875" style="2" customWidth="1"/>
    <col min="806" max="806" width="10.5" style="2" customWidth="1"/>
    <col min="807" max="807" width="9.09765625" style="2" customWidth="1"/>
    <col min="808" max="808" width="8.8984375" style="2" customWidth="1"/>
    <col min="809" max="809" width="8.796875" style="2"/>
    <col min="810" max="810" width="8.8984375" style="2" customWidth="1"/>
    <col min="811" max="1024" width="8.796875" style="2"/>
    <col min="1025" max="1025" width="4.19921875" style="2" customWidth="1"/>
    <col min="1026" max="1026" width="26.19921875" style="2" customWidth="1"/>
    <col min="1027" max="1028" width="8.09765625" style="2" customWidth="1"/>
    <col min="1029" max="1029" width="0" style="2" hidden="1" customWidth="1"/>
    <col min="1030" max="1030" width="8.8984375" style="2" customWidth="1"/>
    <col min="1031" max="1032" width="8.09765625" style="2" customWidth="1"/>
    <col min="1033" max="1033" width="0" style="2" hidden="1" customWidth="1"/>
    <col min="1034" max="1034" width="8.8984375" style="2" customWidth="1"/>
    <col min="1035" max="1036" width="7.5" style="2" customWidth="1"/>
    <col min="1037" max="1037" width="0" style="2" hidden="1" customWidth="1"/>
    <col min="1038" max="1038" width="9.09765625" style="2" customWidth="1"/>
    <col min="1039" max="1039" width="8.8984375" style="2" customWidth="1"/>
    <col min="1040" max="1040" width="9.09765625" style="2" customWidth="1"/>
    <col min="1041" max="1042" width="8.8984375" style="2" customWidth="1"/>
    <col min="1043" max="1043" width="11.59765625" style="2" customWidth="1"/>
    <col min="1044" max="1047" width="10" style="2" customWidth="1"/>
    <col min="1048" max="1048" width="11.296875" style="2" customWidth="1"/>
    <col min="1049" max="1049" width="8.8984375" style="2" customWidth="1"/>
    <col min="1050" max="1050" width="9.3984375" style="2" customWidth="1"/>
    <col min="1051" max="1051" width="8.8984375" style="2" customWidth="1"/>
    <col min="1052" max="1052" width="9.796875" style="2" customWidth="1"/>
    <col min="1053" max="1053" width="10.69921875" style="2" customWidth="1"/>
    <col min="1054" max="1054" width="8.8984375" style="2" customWidth="1"/>
    <col min="1055" max="1055" width="9.5" style="2" customWidth="1"/>
    <col min="1056" max="1056" width="9.296875" style="2" customWidth="1"/>
    <col min="1057" max="1057" width="0" style="2" hidden="1" customWidth="1"/>
    <col min="1058" max="1058" width="8.8984375" style="2" customWidth="1"/>
    <col min="1059" max="1059" width="10.69921875" style="2" customWidth="1"/>
    <col min="1060" max="1060" width="9.3984375" style="2" customWidth="1"/>
    <col min="1061" max="1061" width="11.796875" style="2" customWidth="1"/>
    <col min="1062" max="1062" width="10.5" style="2" customWidth="1"/>
    <col min="1063" max="1063" width="9.09765625" style="2" customWidth="1"/>
    <col min="1064" max="1064" width="8.8984375" style="2" customWidth="1"/>
    <col min="1065" max="1065" width="8.796875" style="2"/>
    <col min="1066" max="1066" width="8.8984375" style="2" customWidth="1"/>
    <col min="1067" max="1280" width="8.796875" style="2"/>
    <col min="1281" max="1281" width="4.19921875" style="2" customWidth="1"/>
    <col min="1282" max="1282" width="26.19921875" style="2" customWidth="1"/>
    <col min="1283" max="1284" width="8.09765625" style="2" customWidth="1"/>
    <col min="1285" max="1285" width="0" style="2" hidden="1" customWidth="1"/>
    <col min="1286" max="1286" width="8.8984375" style="2" customWidth="1"/>
    <col min="1287" max="1288" width="8.09765625" style="2" customWidth="1"/>
    <col min="1289" max="1289" width="0" style="2" hidden="1" customWidth="1"/>
    <col min="1290" max="1290" width="8.8984375" style="2" customWidth="1"/>
    <col min="1291" max="1292" width="7.5" style="2" customWidth="1"/>
    <col min="1293" max="1293" width="0" style="2" hidden="1" customWidth="1"/>
    <col min="1294" max="1294" width="9.09765625" style="2" customWidth="1"/>
    <col min="1295" max="1295" width="8.8984375" style="2" customWidth="1"/>
    <col min="1296" max="1296" width="9.09765625" style="2" customWidth="1"/>
    <col min="1297" max="1298" width="8.8984375" style="2" customWidth="1"/>
    <col min="1299" max="1299" width="11.59765625" style="2" customWidth="1"/>
    <col min="1300" max="1303" width="10" style="2" customWidth="1"/>
    <col min="1304" max="1304" width="11.296875" style="2" customWidth="1"/>
    <col min="1305" max="1305" width="8.8984375" style="2" customWidth="1"/>
    <col min="1306" max="1306" width="9.3984375" style="2" customWidth="1"/>
    <col min="1307" max="1307" width="8.8984375" style="2" customWidth="1"/>
    <col min="1308" max="1308" width="9.796875" style="2" customWidth="1"/>
    <col min="1309" max="1309" width="10.69921875" style="2" customWidth="1"/>
    <col min="1310" max="1310" width="8.8984375" style="2" customWidth="1"/>
    <col min="1311" max="1311" width="9.5" style="2" customWidth="1"/>
    <col min="1312" max="1312" width="9.296875" style="2" customWidth="1"/>
    <col min="1313" max="1313" width="0" style="2" hidden="1" customWidth="1"/>
    <col min="1314" max="1314" width="8.8984375" style="2" customWidth="1"/>
    <col min="1315" max="1315" width="10.69921875" style="2" customWidth="1"/>
    <col min="1316" max="1316" width="9.3984375" style="2" customWidth="1"/>
    <col min="1317" max="1317" width="11.796875" style="2" customWidth="1"/>
    <col min="1318" max="1318" width="10.5" style="2" customWidth="1"/>
    <col min="1319" max="1319" width="9.09765625" style="2" customWidth="1"/>
    <col min="1320" max="1320" width="8.8984375" style="2" customWidth="1"/>
    <col min="1321" max="1321" width="8.796875" style="2"/>
    <col min="1322" max="1322" width="8.8984375" style="2" customWidth="1"/>
    <col min="1323" max="1536" width="8.796875" style="2"/>
    <col min="1537" max="1537" width="4.19921875" style="2" customWidth="1"/>
    <col min="1538" max="1538" width="26.19921875" style="2" customWidth="1"/>
    <col min="1539" max="1540" width="8.09765625" style="2" customWidth="1"/>
    <col min="1541" max="1541" width="0" style="2" hidden="1" customWidth="1"/>
    <col min="1542" max="1542" width="8.8984375" style="2" customWidth="1"/>
    <col min="1543" max="1544" width="8.09765625" style="2" customWidth="1"/>
    <col min="1545" max="1545" width="0" style="2" hidden="1" customWidth="1"/>
    <col min="1546" max="1546" width="8.8984375" style="2" customWidth="1"/>
    <col min="1547" max="1548" width="7.5" style="2" customWidth="1"/>
    <col min="1549" max="1549" width="0" style="2" hidden="1" customWidth="1"/>
    <col min="1550" max="1550" width="9.09765625" style="2" customWidth="1"/>
    <col min="1551" max="1551" width="8.8984375" style="2" customWidth="1"/>
    <col min="1552" max="1552" width="9.09765625" style="2" customWidth="1"/>
    <col min="1553" max="1554" width="8.8984375" style="2" customWidth="1"/>
    <col min="1555" max="1555" width="11.59765625" style="2" customWidth="1"/>
    <col min="1556" max="1559" width="10" style="2" customWidth="1"/>
    <col min="1560" max="1560" width="11.296875" style="2" customWidth="1"/>
    <col min="1561" max="1561" width="8.8984375" style="2" customWidth="1"/>
    <col min="1562" max="1562" width="9.3984375" style="2" customWidth="1"/>
    <col min="1563" max="1563" width="8.8984375" style="2" customWidth="1"/>
    <col min="1564" max="1564" width="9.796875" style="2" customWidth="1"/>
    <col min="1565" max="1565" width="10.69921875" style="2" customWidth="1"/>
    <col min="1566" max="1566" width="8.8984375" style="2" customWidth="1"/>
    <col min="1567" max="1567" width="9.5" style="2" customWidth="1"/>
    <col min="1568" max="1568" width="9.296875" style="2" customWidth="1"/>
    <col min="1569" max="1569" width="0" style="2" hidden="1" customWidth="1"/>
    <col min="1570" max="1570" width="8.8984375" style="2" customWidth="1"/>
    <col min="1571" max="1571" width="10.69921875" style="2" customWidth="1"/>
    <col min="1572" max="1572" width="9.3984375" style="2" customWidth="1"/>
    <col min="1573" max="1573" width="11.796875" style="2" customWidth="1"/>
    <col min="1574" max="1574" width="10.5" style="2" customWidth="1"/>
    <col min="1575" max="1575" width="9.09765625" style="2" customWidth="1"/>
    <col min="1576" max="1576" width="8.8984375" style="2" customWidth="1"/>
    <col min="1577" max="1577" width="8.796875" style="2"/>
    <col min="1578" max="1578" width="8.8984375" style="2" customWidth="1"/>
    <col min="1579" max="1792" width="8.796875" style="2"/>
    <col min="1793" max="1793" width="4.19921875" style="2" customWidth="1"/>
    <col min="1794" max="1794" width="26.19921875" style="2" customWidth="1"/>
    <col min="1795" max="1796" width="8.09765625" style="2" customWidth="1"/>
    <col min="1797" max="1797" width="0" style="2" hidden="1" customWidth="1"/>
    <col min="1798" max="1798" width="8.8984375" style="2" customWidth="1"/>
    <col min="1799" max="1800" width="8.09765625" style="2" customWidth="1"/>
    <col min="1801" max="1801" width="0" style="2" hidden="1" customWidth="1"/>
    <col min="1802" max="1802" width="8.8984375" style="2" customWidth="1"/>
    <col min="1803" max="1804" width="7.5" style="2" customWidth="1"/>
    <col min="1805" max="1805" width="0" style="2" hidden="1" customWidth="1"/>
    <col min="1806" max="1806" width="9.09765625" style="2" customWidth="1"/>
    <col min="1807" max="1807" width="8.8984375" style="2" customWidth="1"/>
    <col min="1808" max="1808" width="9.09765625" style="2" customWidth="1"/>
    <col min="1809" max="1810" width="8.8984375" style="2" customWidth="1"/>
    <col min="1811" max="1811" width="11.59765625" style="2" customWidth="1"/>
    <col min="1812" max="1815" width="10" style="2" customWidth="1"/>
    <col min="1816" max="1816" width="11.296875" style="2" customWidth="1"/>
    <col min="1817" max="1817" width="8.8984375" style="2" customWidth="1"/>
    <col min="1818" max="1818" width="9.3984375" style="2" customWidth="1"/>
    <col min="1819" max="1819" width="8.8984375" style="2" customWidth="1"/>
    <col min="1820" max="1820" width="9.796875" style="2" customWidth="1"/>
    <col min="1821" max="1821" width="10.69921875" style="2" customWidth="1"/>
    <col min="1822" max="1822" width="8.8984375" style="2" customWidth="1"/>
    <col min="1823" max="1823" width="9.5" style="2" customWidth="1"/>
    <col min="1824" max="1824" width="9.296875" style="2" customWidth="1"/>
    <col min="1825" max="1825" width="0" style="2" hidden="1" customWidth="1"/>
    <col min="1826" max="1826" width="8.8984375" style="2" customWidth="1"/>
    <col min="1827" max="1827" width="10.69921875" style="2" customWidth="1"/>
    <col min="1828" max="1828" width="9.3984375" style="2" customWidth="1"/>
    <col min="1829" max="1829" width="11.796875" style="2" customWidth="1"/>
    <col min="1830" max="1830" width="10.5" style="2" customWidth="1"/>
    <col min="1831" max="1831" width="9.09765625" style="2" customWidth="1"/>
    <col min="1832" max="1832" width="8.8984375" style="2" customWidth="1"/>
    <col min="1833" max="1833" width="8.796875" style="2"/>
    <col min="1834" max="1834" width="8.8984375" style="2" customWidth="1"/>
    <col min="1835" max="2048" width="8.796875" style="2"/>
    <col min="2049" max="2049" width="4.19921875" style="2" customWidth="1"/>
    <col min="2050" max="2050" width="26.19921875" style="2" customWidth="1"/>
    <col min="2051" max="2052" width="8.09765625" style="2" customWidth="1"/>
    <col min="2053" max="2053" width="0" style="2" hidden="1" customWidth="1"/>
    <col min="2054" max="2054" width="8.8984375" style="2" customWidth="1"/>
    <col min="2055" max="2056" width="8.09765625" style="2" customWidth="1"/>
    <col min="2057" max="2057" width="0" style="2" hidden="1" customWidth="1"/>
    <col min="2058" max="2058" width="8.8984375" style="2" customWidth="1"/>
    <col min="2059" max="2060" width="7.5" style="2" customWidth="1"/>
    <col min="2061" max="2061" width="0" style="2" hidden="1" customWidth="1"/>
    <col min="2062" max="2062" width="9.09765625" style="2" customWidth="1"/>
    <col min="2063" max="2063" width="8.8984375" style="2" customWidth="1"/>
    <col min="2064" max="2064" width="9.09765625" style="2" customWidth="1"/>
    <col min="2065" max="2066" width="8.8984375" style="2" customWidth="1"/>
    <col min="2067" max="2067" width="11.59765625" style="2" customWidth="1"/>
    <col min="2068" max="2071" width="10" style="2" customWidth="1"/>
    <col min="2072" max="2072" width="11.296875" style="2" customWidth="1"/>
    <col min="2073" max="2073" width="8.8984375" style="2" customWidth="1"/>
    <col min="2074" max="2074" width="9.3984375" style="2" customWidth="1"/>
    <col min="2075" max="2075" width="8.8984375" style="2" customWidth="1"/>
    <col min="2076" max="2076" width="9.796875" style="2" customWidth="1"/>
    <col min="2077" max="2077" width="10.69921875" style="2" customWidth="1"/>
    <col min="2078" max="2078" width="8.8984375" style="2" customWidth="1"/>
    <col min="2079" max="2079" width="9.5" style="2" customWidth="1"/>
    <col min="2080" max="2080" width="9.296875" style="2" customWidth="1"/>
    <col min="2081" max="2081" width="0" style="2" hidden="1" customWidth="1"/>
    <col min="2082" max="2082" width="8.8984375" style="2" customWidth="1"/>
    <col min="2083" max="2083" width="10.69921875" style="2" customWidth="1"/>
    <col min="2084" max="2084" width="9.3984375" style="2" customWidth="1"/>
    <col min="2085" max="2085" width="11.796875" style="2" customWidth="1"/>
    <col min="2086" max="2086" width="10.5" style="2" customWidth="1"/>
    <col min="2087" max="2087" width="9.09765625" style="2" customWidth="1"/>
    <col min="2088" max="2088" width="8.8984375" style="2" customWidth="1"/>
    <col min="2089" max="2089" width="8.796875" style="2"/>
    <col min="2090" max="2090" width="8.8984375" style="2" customWidth="1"/>
    <col min="2091" max="2304" width="8.796875" style="2"/>
    <col min="2305" max="2305" width="4.19921875" style="2" customWidth="1"/>
    <col min="2306" max="2306" width="26.19921875" style="2" customWidth="1"/>
    <col min="2307" max="2308" width="8.09765625" style="2" customWidth="1"/>
    <col min="2309" max="2309" width="0" style="2" hidden="1" customWidth="1"/>
    <col min="2310" max="2310" width="8.8984375" style="2" customWidth="1"/>
    <col min="2311" max="2312" width="8.09765625" style="2" customWidth="1"/>
    <col min="2313" max="2313" width="0" style="2" hidden="1" customWidth="1"/>
    <col min="2314" max="2314" width="8.8984375" style="2" customWidth="1"/>
    <col min="2315" max="2316" width="7.5" style="2" customWidth="1"/>
    <col min="2317" max="2317" width="0" style="2" hidden="1" customWidth="1"/>
    <col min="2318" max="2318" width="9.09765625" style="2" customWidth="1"/>
    <col min="2319" max="2319" width="8.8984375" style="2" customWidth="1"/>
    <col min="2320" max="2320" width="9.09765625" style="2" customWidth="1"/>
    <col min="2321" max="2322" width="8.8984375" style="2" customWidth="1"/>
    <col min="2323" max="2323" width="11.59765625" style="2" customWidth="1"/>
    <col min="2324" max="2327" width="10" style="2" customWidth="1"/>
    <col min="2328" max="2328" width="11.296875" style="2" customWidth="1"/>
    <col min="2329" max="2329" width="8.8984375" style="2" customWidth="1"/>
    <col min="2330" max="2330" width="9.3984375" style="2" customWidth="1"/>
    <col min="2331" max="2331" width="8.8984375" style="2" customWidth="1"/>
    <col min="2332" max="2332" width="9.796875" style="2" customWidth="1"/>
    <col min="2333" max="2333" width="10.69921875" style="2" customWidth="1"/>
    <col min="2334" max="2334" width="8.8984375" style="2" customWidth="1"/>
    <col min="2335" max="2335" width="9.5" style="2" customWidth="1"/>
    <col min="2336" max="2336" width="9.296875" style="2" customWidth="1"/>
    <col min="2337" max="2337" width="0" style="2" hidden="1" customWidth="1"/>
    <col min="2338" max="2338" width="8.8984375" style="2" customWidth="1"/>
    <col min="2339" max="2339" width="10.69921875" style="2" customWidth="1"/>
    <col min="2340" max="2340" width="9.3984375" style="2" customWidth="1"/>
    <col min="2341" max="2341" width="11.796875" style="2" customWidth="1"/>
    <col min="2342" max="2342" width="10.5" style="2" customWidth="1"/>
    <col min="2343" max="2343" width="9.09765625" style="2" customWidth="1"/>
    <col min="2344" max="2344" width="8.8984375" style="2" customWidth="1"/>
    <col min="2345" max="2345" width="8.796875" style="2"/>
    <col min="2346" max="2346" width="8.8984375" style="2" customWidth="1"/>
    <col min="2347" max="2560" width="8.796875" style="2"/>
    <col min="2561" max="2561" width="4.19921875" style="2" customWidth="1"/>
    <col min="2562" max="2562" width="26.19921875" style="2" customWidth="1"/>
    <col min="2563" max="2564" width="8.09765625" style="2" customWidth="1"/>
    <col min="2565" max="2565" width="0" style="2" hidden="1" customWidth="1"/>
    <col min="2566" max="2566" width="8.8984375" style="2" customWidth="1"/>
    <col min="2567" max="2568" width="8.09765625" style="2" customWidth="1"/>
    <col min="2569" max="2569" width="0" style="2" hidden="1" customWidth="1"/>
    <col min="2570" max="2570" width="8.8984375" style="2" customWidth="1"/>
    <col min="2571" max="2572" width="7.5" style="2" customWidth="1"/>
    <col min="2573" max="2573" width="0" style="2" hidden="1" customWidth="1"/>
    <col min="2574" max="2574" width="9.09765625" style="2" customWidth="1"/>
    <col min="2575" max="2575" width="8.8984375" style="2" customWidth="1"/>
    <col min="2576" max="2576" width="9.09765625" style="2" customWidth="1"/>
    <col min="2577" max="2578" width="8.8984375" style="2" customWidth="1"/>
    <col min="2579" max="2579" width="11.59765625" style="2" customWidth="1"/>
    <col min="2580" max="2583" width="10" style="2" customWidth="1"/>
    <col min="2584" max="2584" width="11.296875" style="2" customWidth="1"/>
    <col min="2585" max="2585" width="8.8984375" style="2" customWidth="1"/>
    <col min="2586" max="2586" width="9.3984375" style="2" customWidth="1"/>
    <col min="2587" max="2587" width="8.8984375" style="2" customWidth="1"/>
    <col min="2588" max="2588" width="9.796875" style="2" customWidth="1"/>
    <col min="2589" max="2589" width="10.69921875" style="2" customWidth="1"/>
    <col min="2590" max="2590" width="8.8984375" style="2" customWidth="1"/>
    <col min="2591" max="2591" width="9.5" style="2" customWidth="1"/>
    <col min="2592" max="2592" width="9.296875" style="2" customWidth="1"/>
    <col min="2593" max="2593" width="0" style="2" hidden="1" customWidth="1"/>
    <col min="2594" max="2594" width="8.8984375" style="2" customWidth="1"/>
    <col min="2595" max="2595" width="10.69921875" style="2" customWidth="1"/>
    <col min="2596" max="2596" width="9.3984375" style="2" customWidth="1"/>
    <col min="2597" max="2597" width="11.796875" style="2" customWidth="1"/>
    <col min="2598" max="2598" width="10.5" style="2" customWidth="1"/>
    <col min="2599" max="2599" width="9.09765625" style="2" customWidth="1"/>
    <col min="2600" max="2600" width="8.8984375" style="2" customWidth="1"/>
    <col min="2601" max="2601" width="8.796875" style="2"/>
    <col min="2602" max="2602" width="8.8984375" style="2" customWidth="1"/>
    <col min="2603" max="2816" width="8.796875" style="2"/>
    <col min="2817" max="2817" width="4.19921875" style="2" customWidth="1"/>
    <col min="2818" max="2818" width="26.19921875" style="2" customWidth="1"/>
    <col min="2819" max="2820" width="8.09765625" style="2" customWidth="1"/>
    <col min="2821" max="2821" width="0" style="2" hidden="1" customWidth="1"/>
    <col min="2822" max="2822" width="8.8984375" style="2" customWidth="1"/>
    <col min="2823" max="2824" width="8.09765625" style="2" customWidth="1"/>
    <col min="2825" max="2825" width="0" style="2" hidden="1" customWidth="1"/>
    <col min="2826" max="2826" width="8.8984375" style="2" customWidth="1"/>
    <col min="2827" max="2828" width="7.5" style="2" customWidth="1"/>
    <col min="2829" max="2829" width="0" style="2" hidden="1" customWidth="1"/>
    <col min="2830" max="2830" width="9.09765625" style="2" customWidth="1"/>
    <col min="2831" max="2831" width="8.8984375" style="2" customWidth="1"/>
    <col min="2832" max="2832" width="9.09765625" style="2" customWidth="1"/>
    <col min="2833" max="2834" width="8.8984375" style="2" customWidth="1"/>
    <col min="2835" max="2835" width="11.59765625" style="2" customWidth="1"/>
    <col min="2836" max="2839" width="10" style="2" customWidth="1"/>
    <col min="2840" max="2840" width="11.296875" style="2" customWidth="1"/>
    <col min="2841" max="2841" width="8.8984375" style="2" customWidth="1"/>
    <col min="2842" max="2842" width="9.3984375" style="2" customWidth="1"/>
    <col min="2843" max="2843" width="8.8984375" style="2" customWidth="1"/>
    <col min="2844" max="2844" width="9.796875" style="2" customWidth="1"/>
    <col min="2845" max="2845" width="10.69921875" style="2" customWidth="1"/>
    <col min="2846" max="2846" width="8.8984375" style="2" customWidth="1"/>
    <col min="2847" max="2847" width="9.5" style="2" customWidth="1"/>
    <col min="2848" max="2848" width="9.296875" style="2" customWidth="1"/>
    <col min="2849" max="2849" width="0" style="2" hidden="1" customWidth="1"/>
    <col min="2850" max="2850" width="8.8984375" style="2" customWidth="1"/>
    <col min="2851" max="2851" width="10.69921875" style="2" customWidth="1"/>
    <col min="2852" max="2852" width="9.3984375" style="2" customWidth="1"/>
    <col min="2853" max="2853" width="11.796875" style="2" customWidth="1"/>
    <col min="2854" max="2854" width="10.5" style="2" customWidth="1"/>
    <col min="2855" max="2855" width="9.09765625" style="2" customWidth="1"/>
    <col min="2856" max="2856" width="8.8984375" style="2" customWidth="1"/>
    <col min="2857" max="2857" width="8.796875" style="2"/>
    <col min="2858" max="2858" width="8.8984375" style="2" customWidth="1"/>
    <col min="2859" max="3072" width="8.796875" style="2"/>
    <col min="3073" max="3073" width="4.19921875" style="2" customWidth="1"/>
    <col min="3074" max="3074" width="26.19921875" style="2" customWidth="1"/>
    <col min="3075" max="3076" width="8.09765625" style="2" customWidth="1"/>
    <col min="3077" max="3077" width="0" style="2" hidden="1" customWidth="1"/>
    <col min="3078" max="3078" width="8.8984375" style="2" customWidth="1"/>
    <col min="3079" max="3080" width="8.09765625" style="2" customWidth="1"/>
    <col min="3081" max="3081" width="0" style="2" hidden="1" customWidth="1"/>
    <col min="3082" max="3082" width="8.8984375" style="2" customWidth="1"/>
    <col min="3083" max="3084" width="7.5" style="2" customWidth="1"/>
    <col min="3085" max="3085" width="0" style="2" hidden="1" customWidth="1"/>
    <col min="3086" max="3086" width="9.09765625" style="2" customWidth="1"/>
    <col min="3087" max="3087" width="8.8984375" style="2" customWidth="1"/>
    <col min="3088" max="3088" width="9.09765625" style="2" customWidth="1"/>
    <col min="3089" max="3090" width="8.8984375" style="2" customWidth="1"/>
    <col min="3091" max="3091" width="11.59765625" style="2" customWidth="1"/>
    <col min="3092" max="3095" width="10" style="2" customWidth="1"/>
    <col min="3096" max="3096" width="11.296875" style="2" customWidth="1"/>
    <col min="3097" max="3097" width="8.8984375" style="2" customWidth="1"/>
    <col min="3098" max="3098" width="9.3984375" style="2" customWidth="1"/>
    <col min="3099" max="3099" width="8.8984375" style="2" customWidth="1"/>
    <col min="3100" max="3100" width="9.796875" style="2" customWidth="1"/>
    <col min="3101" max="3101" width="10.69921875" style="2" customWidth="1"/>
    <col min="3102" max="3102" width="8.8984375" style="2" customWidth="1"/>
    <col min="3103" max="3103" width="9.5" style="2" customWidth="1"/>
    <col min="3104" max="3104" width="9.296875" style="2" customWidth="1"/>
    <col min="3105" max="3105" width="0" style="2" hidden="1" customWidth="1"/>
    <col min="3106" max="3106" width="8.8984375" style="2" customWidth="1"/>
    <col min="3107" max="3107" width="10.69921875" style="2" customWidth="1"/>
    <col min="3108" max="3108" width="9.3984375" style="2" customWidth="1"/>
    <col min="3109" max="3109" width="11.796875" style="2" customWidth="1"/>
    <col min="3110" max="3110" width="10.5" style="2" customWidth="1"/>
    <col min="3111" max="3111" width="9.09765625" style="2" customWidth="1"/>
    <col min="3112" max="3112" width="8.8984375" style="2" customWidth="1"/>
    <col min="3113" max="3113" width="8.796875" style="2"/>
    <col min="3114" max="3114" width="8.8984375" style="2" customWidth="1"/>
    <col min="3115" max="3328" width="8.796875" style="2"/>
    <col min="3329" max="3329" width="4.19921875" style="2" customWidth="1"/>
    <col min="3330" max="3330" width="26.19921875" style="2" customWidth="1"/>
    <col min="3331" max="3332" width="8.09765625" style="2" customWidth="1"/>
    <col min="3333" max="3333" width="0" style="2" hidden="1" customWidth="1"/>
    <col min="3334" max="3334" width="8.8984375" style="2" customWidth="1"/>
    <col min="3335" max="3336" width="8.09765625" style="2" customWidth="1"/>
    <col min="3337" max="3337" width="0" style="2" hidden="1" customWidth="1"/>
    <col min="3338" max="3338" width="8.8984375" style="2" customWidth="1"/>
    <col min="3339" max="3340" width="7.5" style="2" customWidth="1"/>
    <col min="3341" max="3341" width="0" style="2" hidden="1" customWidth="1"/>
    <col min="3342" max="3342" width="9.09765625" style="2" customWidth="1"/>
    <col min="3343" max="3343" width="8.8984375" style="2" customWidth="1"/>
    <col min="3344" max="3344" width="9.09765625" style="2" customWidth="1"/>
    <col min="3345" max="3346" width="8.8984375" style="2" customWidth="1"/>
    <col min="3347" max="3347" width="11.59765625" style="2" customWidth="1"/>
    <col min="3348" max="3351" width="10" style="2" customWidth="1"/>
    <col min="3352" max="3352" width="11.296875" style="2" customWidth="1"/>
    <col min="3353" max="3353" width="8.8984375" style="2" customWidth="1"/>
    <col min="3354" max="3354" width="9.3984375" style="2" customWidth="1"/>
    <col min="3355" max="3355" width="8.8984375" style="2" customWidth="1"/>
    <col min="3356" max="3356" width="9.796875" style="2" customWidth="1"/>
    <col min="3357" max="3357" width="10.69921875" style="2" customWidth="1"/>
    <col min="3358" max="3358" width="8.8984375" style="2" customWidth="1"/>
    <col min="3359" max="3359" width="9.5" style="2" customWidth="1"/>
    <col min="3360" max="3360" width="9.296875" style="2" customWidth="1"/>
    <col min="3361" max="3361" width="0" style="2" hidden="1" customWidth="1"/>
    <col min="3362" max="3362" width="8.8984375" style="2" customWidth="1"/>
    <col min="3363" max="3363" width="10.69921875" style="2" customWidth="1"/>
    <col min="3364" max="3364" width="9.3984375" style="2" customWidth="1"/>
    <col min="3365" max="3365" width="11.796875" style="2" customWidth="1"/>
    <col min="3366" max="3366" width="10.5" style="2" customWidth="1"/>
    <col min="3367" max="3367" width="9.09765625" style="2" customWidth="1"/>
    <col min="3368" max="3368" width="8.8984375" style="2" customWidth="1"/>
    <col min="3369" max="3369" width="8.796875" style="2"/>
    <col min="3370" max="3370" width="8.8984375" style="2" customWidth="1"/>
    <col min="3371" max="3584" width="8.796875" style="2"/>
    <col min="3585" max="3585" width="4.19921875" style="2" customWidth="1"/>
    <col min="3586" max="3586" width="26.19921875" style="2" customWidth="1"/>
    <col min="3587" max="3588" width="8.09765625" style="2" customWidth="1"/>
    <col min="3589" max="3589" width="0" style="2" hidden="1" customWidth="1"/>
    <col min="3590" max="3590" width="8.8984375" style="2" customWidth="1"/>
    <col min="3591" max="3592" width="8.09765625" style="2" customWidth="1"/>
    <col min="3593" max="3593" width="0" style="2" hidden="1" customWidth="1"/>
    <col min="3594" max="3594" width="8.8984375" style="2" customWidth="1"/>
    <col min="3595" max="3596" width="7.5" style="2" customWidth="1"/>
    <col min="3597" max="3597" width="0" style="2" hidden="1" customWidth="1"/>
    <col min="3598" max="3598" width="9.09765625" style="2" customWidth="1"/>
    <col min="3599" max="3599" width="8.8984375" style="2" customWidth="1"/>
    <col min="3600" max="3600" width="9.09765625" style="2" customWidth="1"/>
    <col min="3601" max="3602" width="8.8984375" style="2" customWidth="1"/>
    <col min="3603" max="3603" width="11.59765625" style="2" customWidth="1"/>
    <col min="3604" max="3607" width="10" style="2" customWidth="1"/>
    <col min="3608" max="3608" width="11.296875" style="2" customWidth="1"/>
    <col min="3609" max="3609" width="8.8984375" style="2" customWidth="1"/>
    <col min="3610" max="3610" width="9.3984375" style="2" customWidth="1"/>
    <col min="3611" max="3611" width="8.8984375" style="2" customWidth="1"/>
    <col min="3612" max="3612" width="9.796875" style="2" customWidth="1"/>
    <col min="3613" max="3613" width="10.69921875" style="2" customWidth="1"/>
    <col min="3614" max="3614" width="8.8984375" style="2" customWidth="1"/>
    <col min="3615" max="3615" width="9.5" style="2" customWidth="1"/>
    <col min="3616" max="3616" width="9.296875" style="2" customWidth="1"/>
    <col min="3617" max="3617" width="0" style="2" hidden="1" customWidth="1"/>
    <col min="3618" max="3618" width="8.8984375" style="2" customWidth="1"/>
    <col min="3619" max="3619" width="10.69921875" style="2" customWidth="1"/>
    <col min="3620" max="3620" width="9.3984375" style="2" customWidth="1"/>
    <col min="3621" max="3621" width="11.796875" style="2" customWidth="1"/>
    <col min="3622" max="3622" width="10.5" style="2" customWidth="1"/>
    <col min="3623" max="3623" width="9.09765625" style="2" customWidth="1"/>
    <col min="3624" max="3624" width="8.8984375" style="2" customWidth="1"/>
    <col min="3625" max="3625" width="8.796875" style="2"/>
    <col min="3626" max="3626" width="8.8984375" style="2" customWidth="1"/>
    <col min="3627" max="3840" width="8.796875" style="2"/>
    <col min="3841" max="3841" width="4.19921875" style="2" customWidth="1"/>
    <col min="3842" max="3842" width="26.19921875" style="2" customWidth="1"/>
    <col min="3843" max="3844" width="8.09765625" style="2" customWidth="1"/>
    <col min="3845" max="3845" width="0" style="2" hidden="1" customWidth="1"/>
    <col min="3846" max="3846" width="8.8984375" style="2" customWidth="1"/>
    <col min="3847" max="3848" width="8.09765625" style="2" customWidth="1"/>
    <col min="3849" max="3849" width="0" style="2" hidden="1" customWidth="1"/>
    <col min="3850" max="3850" width="8.8984375" style="2" customWidth="1"/>
    <col min="3851" max="3852" width="7.5" style="2" customWidth="1"/>
    <col min="3853" max="3853" width="0" style="2" hidden="1" customWidth="1"/>
    <col min="3854" max="3854" width="9.09765625" style="2" customWidth="1"/>
    <col min="3855" max="3855" width="8.8984375" style="2" customWidth="1"/>
    <col min="3856" max="3856" width="9.09765625" style="2" customWidth="1"/>
    <col min="3857" max="3858" width="8.8984375" style="2" customWidth="1"/>
    <col min="3859" max="3859" width="11.59765625" style="2" customWidth="1"/>
    <col min="3860" max="3863" width="10" style="2" customWidth="1"/>
    <col min="3864" max="3864" width="11.296875" style="2" customWidth="1"/>
    <col min="3865" max="3865" width="8.8984375" style="2" customWidth="1"/>
    <col min="3866" max="3866" width="9.3984375" style="2" customWidth="1"/>
    <col min="3867" max="3867" width="8.8984375" style="2" customWidth="1"/>
    <col min="3868" max="3868" width="9.796875" style="2" customWidth="1"/>
    <col min="3869" max="3869" width="10.69921875" style="2" customWidth="1"/>
    <col min="3870" max="3870" width="8.8984375" style="2" customWidth="1"/>
    <col min="3871" max="3871" width="9.5" style="2" customWidth="1"/>
    <col min="3872" max="3872" width="9.296875" style="2" customWidth="1"/>
    <col min="3873" max="3873" width="0" style="2" hidden="1" customWidth="1"/>
    <col min="3874" max="3874" width="8.8984375" style="2" customWidth="1"/>
    <col min="3875" max="3875" width="10.69921875" style="2" customWidth="1"/>
    <col min="3876" max="3876" width="9.3984375" style="2" customWidth="1"/>
    <col min="3877" max="3877" width="11.796875" style="2" customWidth="1"/>
    <col min="3878" max="3878" width="10.5" style="2" customWidth="1"/>
    <col min="3879" max="3879" width="9.09765625" style="2" customWidth="1"/>
    <col min="3880" max="3880" width="8.8984375" style="2" customWidth="1"/>
    <col min="3881" max="3881" width="8.796875" style="2"/>
    <col min="3882" max="3882" width="8.8984375" style="2" customWidth="1"/>
    <col min="3883" max="4096" width="8.796875" style="2"/>
    <col min="4097" max="4097" width="4.19921875" style="2" customWidth="1"/>
    <col min="4098" max="4098" width="26.19921875" style="2" customWidth="1"/>
    <col min="4099" max="4100" width="8.09765625" style="2" customWidth="1"/>
    <col min="4101" max="4101" width="0" style="2" hidden="1" customWidth="1"/>
    <col min="4102" max="4102" width="8.8984375" style="2" customWidth="1"/>
    <col min="4103" max="4104" width="8.09765625" style="2" customWidth="1"/>
    <col min="4105" max="4105" width="0" style="2" hidden="1" customWidth="1"/>
    <col min="4106" max="4106" width="8.8984375" style="2" customWidth="1"/>
    <col min="4107" max="4108" width="7.5" style="2" customWidth="1"/>
    <col min="4109" max="4109" width="0" style="2" hidden="1" customWidth="1"/>
    <col min="4110" max="4110" width="9.09765625" style="2" customWidth="1"/>
    <col min="4111" max="4111" width="8.8984375" style="2" customWidth="1"/>
    <col min="4112" max="4112" width="9.09765625" style="2" customWidth="1"/>
    <col min="4113" max="4114" width="8.8984375" style="2" customWidth="1"/>
    <col min="4115" max="4115" width="11.59765625" style="2" customWidth="1"/>
    <col min="4116" max="4119" width="10" style="2" customWidth="1"/>
    <col min="4120" max="4120" width="11.296875" style="2" customWidth="1"/>
    <col min="4121" max="4121" width="8.8984375" style="2" customWidth="1"/>
    <col min="4122" max="4122" width="9.3984375" style="2" customWidth="1"/>
    <col min="4123" max="4123" width="8.8984375" style="2" customWidth="1"/>
    <col min="4124" max="4124" width="9.796875" style="2" customWidth="1"/>
    <col min="4125" max="4125" width="10.69921875" style="2" customWidth="1"/>
    <col min="4126" max="4126" width="8.8984375" style="2" customWidth="1"/>
    <col min="4127" max="4127" width="9.5" style="2" customWidth="1"/>
    <col min="4128" max="4128" width="9.296875" style="2" customWidth="1"/>
    <col min="4129" max="4129" width="0" style="2" hidden="1" customWidth="1"/>
    <col min="4130" max="4130" width="8.8984375" style="2" customWidth="1"/>
    <col min="4131" max="4131" width="10.69921875" style="2" customWidth="1"/>
    <col min="4132" max="4132" width="9.3984375" style="2" customWidth="1"/>
    <col min="4133" max="4133" width="11.796875" style="2" customWidth="1"/>
    <col min="4134" max="4134" width="10.5" style="2" customWidth="1"/>
    <col min="4135" max="4135" width="9.09765625" style="2" customWidth="1"/>
    <col min="4136" max="4136" width="8.8984375" style="2" customWidth="1"/>
    <col min="4137" max="4137" width="8.796875" style="2"/>
    <col min="4138" max="4138" width="8.8984375" style="2" customWidth="1"/>
    <col min="4139" max="4352" width="8.796875" style="2"/>
    <col min="4353" max="4353" width="4.19921875" style="2" customWidth="1"/>
    <col min="4354" max="4354" width="26.19921875" style="2" customWidth="1"/>
    <col min="4355" max="4356" width="8.09765625" style="2" customWidth="1"/>
    <col min="4357" max="4357" width="0" style="2" hidden="1" customWidth="1"/>
    <col min="4358" max="4358" width="8.8984375" style="2" customWidth="1"/>
    <col min="4359" max="4360" width="8.09765625" style="2" customWidth="1"/>
    <col min="4361" max="4361" width="0" style="2" hidden="1" customWidth="1"/>
    <col min="4362" max="4362" width="8.8984375" style="2" customWidth="1"/>
    <col min="4363" max="4364" width="7.5" style="2" customWidth="1"/>
    <col min="4365" max="4365" width="0" style="2" hidden="1" customWidth="1"/>
    <col min="4366" max="4366" width="9.09765625" style="2" customWidth="1"/>
    <col min="4367" max="4367" width="8.8984375" style="2" customWidth="1"/>
    <col min="4368" max="4368" width="9.09765625" style="2" customWidth="1"/>
    <col min="4369" max="4370" width="8.8984375" style="2" customWidth="1"/>
    <col min="4371" max="4371" width="11.59765625" style="2" customWidth="1"/>
    <col min="4372" max="4375" width="10" style="2" customWidth="1"/>
    <col min="4376" max="4376" width="11.296875" style="2" customWidth="1"/>
    <col min="4377" max="4377" width="8.8984375" style="2" customWidth="1"/>
    <col min="4378" max="4378" width="9.3984375" style="2" customWidth="1"/>
    <col min="4379" max="4379" width="8.8984375" style="2" customWidth="1"/>
    <col min="4380" max="4380" width="9.796875" style="2" customWidth="1"/>
    <col min="4381" max="4381" width="10.69921875" style="2" customWidth="1"/>
    <col min="4382" max="4382" width="8.8984375" style="2" customWidth="1"/>
    <col min="4383" max="4383" width="9.5" style="2" customWidth="1"/>
    <col min="4384" max="4384" width="9.296875" style="2" customWidth="1"/>
    <col min="4385" max="4385" width="0" style="2" hidden="1" customWidth="1"/>
    <col min="4386" max="4386" width="8.8984375" style="2" customWidth="1"/>
    <col min="4387" max="4387" width="10.69921875" style="2" customWidth="1"/>
    <col min="4388" max="4388" width="9.3984375" style="2" customWidth="1"/>
    <col min="4389" max="4389" width="11.796875" style="2" customWidth="1"/>
    <col min="4390" max="4390" width="10.5" style="2" customWidth="1"/>
    <col min="4391" max="4391" width="9.09765625" style="2" customWidth="1"/>
    <col min="4392" max="4392" width="8.8984375" style="2" customWidth="1"/>
    <col min="4393" max="4393" width="8.796875" style="2"/>
    <col min="4394" max="4394" width="8.8984375" style="2" customWidth="1"/>
    <col min="4395" max="4608" width="8.796875" style="2"/>
    <col min="4609" max="4609" width="4.19921875" style="2" customWidth="1"/>
    <col min="4610" max="4610" width="26.19921875" style="2" customWidth="1"/>
    <col min="4611" max="4612" width="8.09765625" style="2" customWidth="1"/>
    <col min="4613" max="4613" width="0" style="2" hidden="1" customWidth="1"/>
    <col min="4614" max="4614" width="8.8984375" style="2" customWidth="1"/>
    <col min="4615" max="4616" width="8.09765625" style="2" customWidth="1"/>
    <col min="4617" max="4617" width="0" style="2" hidden="1" customWidth="1"/>
    <col min="4618" max="4618" width="8.8984375" style="2" customWidth="1"/>
    <col min="4619" max="4620" width="7.5" style="2" customWidth="1"/>
    <col min="4621" max="4621" width="0" style="2" hidden="1" customWidth="1"/>
    <col min="4622" max="4622" width="9.09765625" style="2" customWidth="1"/>
    <col min="4623" max="4623" width="8.8984375" style="2" customWidth="1"/>
    <col min="4624" max="4624" width="9.09765625" style="2" customWidth="1"/>
    <col min="4625" max="4626" width="8.8984375" style="2" customWidth="1"/>
    <col min="4627" max="4627" width="11.59765625" style="2" customWidth="1"/>
    <col min="4628" max="4631" width="10" style="2" customWidth="1"/>
    <col min="4632" max="4632" width="11.296875" style="2" customWidth="1"/>
    <col min="4633" max="4633" width="8.8984375" style="2" customWidth="1"/>
    <col min="4634" max="4634" width="9.3984375" style="2" customWidth="1"/>
    <col min="4635" max="4635" width="8.8984375" style="2" customWidth="1"/>
    <col min="4636" max="4636" width="9.796875" style="2" customWidth="1"/>
    <col min="4637" max="4637" width="10.69921875" style="2" customWidth="1"/>
    <col min="4638" max="4638" width="8.8984375" style="2" customWidth="1"/>
    <col min="4639" max="4639" width="9.5" style="2" customWidth="1"/>
    <col min="4640" max="4640" width="9.296875" style="2" customWidth="1"/>
    <col min="4641" max="4641" width="0" style="2" hidden="1" customWidth="1"/>
    <col min="4642" max="4642" width="8.8984375" style="2" customWidth="1"/>
    <col min="4643" max="4643" width="10.69921875" style="2" customWidth="1"/>
    <col min="4644" max="4644" width="9.3984375" style="2" customWidth="1"/>
    <col min="4645" max="4645" width="11.796875" style="2" customWidth="1"/>
    <col min="4646" max="4646" width="10.5" style="2" customWidth="1"/>
    <col min="4647" max="4647" width="9.09765625" style="2" customWidth="1"/>
    <col min="4648" max="4648" width="8.8984375" style="2" customWidth="1"/>
    <col min="4649" max="4649" width="8.796875" style="2"/>
    <col min="4650" max="4650" width="8.8984375" style="2" customWidth="1"/>
    <col min="4651" max="4864" width="8.796875" style="2"/>
    <col min="4865" max="4865" width="4.19921875" style="2" customWidth="1"/>
    <col min="4866" max="4866" width="26.19921875" style="2" customWidth="1"/>
    <col min="4867" max="4868" width="8.09765625" style="2" customWidth="1"/>
    <col min="4869" max="4869" width="0" style="2" hidden="1" customWidth="1"/>
    <col min="4870" max="4870" width="8.8984375" style="2" customWidth="1"/>
    <col min="4871" max="4872" width="8.09765625" style="2" customWidth="1"/>
    <col min="4873" max="4873" width="0" style="2" hidden="1" customWidth="1"/>
    <col min="4874" max="4874" width="8.8984375" style="2" customWidth="1"/>
    <col min="4875" max="4876" width="7.5" style="2" customWidth="1"/>
    <col min="4877" max="4877" width="0" style="2" hidden="1" customWidth="1"/>
    <col min="4878" max="4878" width="9.09765625" style="2" customWidth="1"/>
    <col min="4879" max="4879" width="8.8984375" style="2" customWidth="1"/>
    <col min="4880" max="4880" width="9.09765625" style="2" customWidth="1"/>
    <col min="4881" max="4882" width="8.8984375" style="2" customWidth="1"/>
    <col min="4883" max="4883" width="11.59765625" style="2" customWidth="1"/>
    <col min="4884" max="4887" width="10" style="2" customWidth="1"/>
    <col min="4888" max="4888" width="11.296875" style="2" customWidth="1"/>
    <col min="4889" max="4889" width="8.8984375" style="2" customWidth="1"/>
    <col min="4890" max="4890" width="9.3984375" style="2" customWidth="1"/>
    <col min="4891" max="4891" width="8.8984375" style="2" customWidth="1"/>
    <col min="4892" max="4892" width="9.796875" style="2" customWidth="1"/>
    <col min="4893" max="4893" width="10.69921875" style="2" customWidth="1"/>
    <col min="4894" max="4894" width="8.8984375" style="2" customWidth="1"/>
    <col min="4895" max="4895" width="9.5" style="2" customWidth="1"/>
    <col min="4896" max="4896" width="9.296875" style="2" customWidth="1"/>
    <col min="4897" max="4897" width="0" style="2" hidden="1" customWidth="1"/>
    <col min="4898" max="4898" width="8.8984375" style="2" customWidth="1"/>
    <col min="4899" max="4899" width="10.69921875" style="2" customWidth="1"/>
    <col min="4900" max="4900" width="9.3984375" style="2" customWidth="1"/>
    <col min="4901" max="4901" width="11.796875" style="2" customWidth="1"/>
    <col min="4902" max="4902" width="10.5" style="2" customWidth="1"/>
    <col min="4903" max="4903" width="9.09765625" style="2" customWidth="1"/>
    <col min="4904" max="4904" width="8.8984375" style="2" customWidth="1"/>
    <col min="4905" max="4905" width="8.796875" style="2"/>
    <col min="4906" max="4906" width="8.8984375" style="2" customWidth="1"/>
    <col min="4907" max="5120" width="8.796875" style="2"/>
    <col min="5121" max="5121" width="4.19921875" style="2" customWidth="1"/>
    <col min="5122" max="5122" width="26.19921875" style="2" customWidth="1"/>
    <col min="5123" max="5124" width="8.09765625" style="2" customWidth="1"/>
    <col min="5125" max="5125" width="0" style="2" hidden="1" customWidth="1"/>
    <col min="5126" max="5126" width="8.8984375" style="2" customWidth="1"/>
    <col min="5127" max="5128" width="8.09765625" style="2" customWidth="1"/>
    <col min="5129" max="5129" width="0" style="2" hidden="1" customWidth="1"/>
    <col min="5130" max="5130" width="8.8984375" style="2" customWidth="1"/>
    <col min="5131" max="5132" width="7.5" style="2" customWidth="1"/>
    <col min="5133" max="5133" width="0" style="2" hidden="1" customWidth="1"/>
    <col min="5134" max="5134" width="9.09765625" style="2" customWidth="1"/>
    <col min="5135" max="5135" width="8.8984375" style="2" customWidth="1"/>
    <col min="5136" max="5136" width="9.09765625" style="2" customWidth="1"/>
    <col min="5137" max="5138" width="8.8984375" style="2" customWidth="1"/>
    <col min="5139" max="5139" width="11.59765625" style="2" customWidth="1"/>
    <col min="5140" max="5143" width="10" style="2" customWidth="1"/>
    <col min="5144" max="5144" width="11.296875" style="2" customWidth="1"/>
    <col min="5145" max="5145" width="8.8984375" style="2" customWidth="1"/>
    <col min="5146" max="5146" width="9.3984375" style="2" customWidth="1"/>
    <col min="5147" max="5147" width="8.8984375" style="2" customWidth="1"/>
    <col min="5148" max="5148" width="9.796875" style="2" customWidth="1"/>
    <col min="5149" max="5149" width="10.69921875" style="2" customWidth="1"/>
    <col min="5150" max="5150" width="8.8984375" style="2" customWidth="1"/>
    <col min="5151" max="5151" width="9.5" style="2" customWidth="1"/>
    <col min="5152" max="5152" width="9.296875" style="2" customWidth="1"/>
    <col min="5153" max="5153" width="0" style="2" hidden="1" customWidth="1"/>
    <col min="5154" max="5154" width="8.8984375" style="2" customWidth="1"/>
    <col min="5155" max="5155" width="10.69921875" style="2" customWidth="1"/>
    <col min="5156" max="5156" width="9.3984375" style="2" customWidth="1"/>
    <col min="5157" max="5157" width="11.796875" style="2" customWidth="1"/>
    <col min="5158" max="5158" width="10.5" style="2" customWidth="1"/>
    <col min="5159" max="5159" width="9.09765625" style="2" customWidth="1"/>
    <col min="5160" max="5160" width="8.8984375" style="2" customWidth="1"/>
    <col min="5161" max="5161" width="8.796875" style="2"/>
    <col min="5162" max="5162" width="8.8984375" style="2" customWidth="1"/>
    <col min="5163" max="5376" width="8.796875" style="2"/>
    <col min="5377" max="5377" width="4.19921875" style="2" customWidth="1"/>
    <col min="5378" max="5378" width="26.19921875" style="2" customWidth="1"/>
    <col min="5379" max="5380" width="8.09765625" style="2" customWidth="1"/>
    <col min="5381" max="5381" width="0" style="2" hidden="1" customWidth="1"/>
    <col min="5382" max="5382" width="8.8984375" style="2" customWidth="1"/>
    <col min="5383" max="5384" width="8.09765625" style="2" customWidth="1"/>
    <col min="5385" max="5385" width="0" style="2" hidden="1" customWidth="1"/>
    <col min="5386" max="5386" width="8.8984375" style="2" customWidth="1"/>
    <col min="5387" max="5388" width="7.5" style="2" customWidth="1"/>
    <col min="5389" max="5389" width="0" style="2" hidden="1" customWidth="1"/>
    <col min="5390" max="5390" width="9.09765625" style="2" customWidth="1"/>
    <col min="5391" max="5391" width="8.8984375" style="2" customWidth="1"/>
    <col min="5392" max="5392" width="9.09765625" style="2" customWidth="1"/>
    <col min="5393" max="5394" width="8.8984375" style="2" customWidth="1"/>
    <col min="5395" max="5395" width="11.59765625" style="2" customWidth="1"/>
    <col min="5396" max="5399" width="10" style="2" customWidth="1"/>
    <col min="5400" max="5400" width="11.296875" style="2" customWidth="1"/>
    <col min="5401" max="5401" width="8.8984375" style="2" customWidth="1"/>
    <col min="5402" max="5402" width="9.3984375" style="2" customWidth="1"/>
    <col min="5403" max="5403" width="8.8984375" style="2" customWidth="1"/>
    <col min="5404" max="5404" width="9.796875" style="2" customWidth="1"/>
    <col min="5405" max="5405" width="10.69921875" style="2" customWidth="1"/>
    <col min="5406" max="5406" width="8.8984375" style="2" customWidth="1"/>
    <col min="5407" max="5407" width="9.5" style="2" customWidth="1"/>
    <col min="5408" max="5408" width="9.296875" style="2" customWidth="1"/>
    <col min="5409" max="5409" width="0" style="2" hidden="1" customWidth="1"/>
    <col min="5410" max="5410" width="8.8984375" style="2" customWidth="1"/>
    <col min="5411" max="5411" width="10.69921875" style="2" customWidth="1"/>
    <col min="5412" max="5412" width="9.3984375" style="2" customWidth="1"/>
    <col min="5413" max="5413" width="11.796875" style="2" customWidth="1"/>
    <col min="5414" max="5414" width="10.5" style="2" customWidth="1"/>
    <col min="5415" max="5415" width="9.09765625" style="2" customWidth="1"/>
    <col min="5416" max="5416" width="8.8984375" style="2" customWidth="1"/>
    <col min="5417" max="5417" width="8.796875" style="2"/>
    <col min="5418" max="5418" width="8.8984375" style="2" customWidth="1"/>
    <col min="5419" max="5632" width="8.796875" style="2"/>
    <col min="5633" max="5633" width="4.19921875" style="2" customWidth="1"/>
    <col min="5634" max="5634" width="26.19921875" style="2" customWidth="1"/>
    <col min="5635" max="5636" width="8.09765625" style="2" customWidth="1"/>
    <col min="5637" max="5637" width="0" style="2" hidden="1" customWidth="1"/>
    <col min="5638" max="5638" width="8.8984375" style="2" customWidth="1"/>
    <col min="5639" max="5640" width="8.09765625" style="2" customWidth="1"/>
    <col min="5641" max="5641" width="0" style="2" hidden="1" customWidth="1"/>
    <col min="5642" max="5642" width="8.8984375" style="2" customWidth="1"/>
    <col min="5643" max="5644" width="7.5" style="2" customWidth="1"/>
    <col min="5645" max="5645" width="0" style="2" hidden="1" customWidth="1"/>
    <col min="5646" max="5646" width="9.09765625" style="2" customWidth="1"/>
    <col min="5647" max="5647" width="8.8984375" style="2" customWidth="1"/>
    <col min="5648" max="5648" width="9.09765625" style="2" customWidth="1"/>
    <col min="5649" max="5650" width="8.8984375" style="2" customWidth="1"/>
    <col min="5651" max="5651" width="11.59765625" style="2" customWidth="1"/>
    <col min="5652" max="5655" width="10" style="2" customWidth="1"/>
    <col min="5656" max="5656" width="11.296875" style="2" customWidth="1"/>
    <col min="5657" max="5657" width="8.8984375" style="2" customWidth="1"/>
    <col min="5658" max="5658" width="9.3984375" style="2" customWidth="1"/>
    <col min="5659" max="5659" width="8.8984375" style="2" customWidth="1"/>
    <col min="5660" max="5660" width="9.796875" style="2" customWidth="1"/>
    <col min="5661" max="5661" width="10.69921875" style="2" customWidth="1"/>
    <col min="5662" max="5662" width="8.8984375" style="2" customWidth="1"/>
    <col min="5663" max="5663" width="9.5" style="2" customWidth="1"/>
    <col min="5664" max="5664" width="9.296875" style="2" customWidth="1"/>
    <col min="5665" max="5665" width="0" style="2" hidden="1" customWidth="1"/>
    <col min="5666" max="5666" width="8.8984375" style="2" customWidth="1"/>
    <col min="5667" max="5667" width="10.69921875" style="2" customWidth="1"/>
    <col min="5668" max="5668" width="9.3984375" style="2" customWidth="1"/>
    <col min="5669" max="5669" width="11.796875" style="2" customWidth="1"/>
    <col min="5670" max="5670" width="10.5" style="2" customWidth="1"/>
    <col min="5671" max="5671" width="9.09765625" style="2" customWidth="1"/>
    <col min="5672" max="5672" width="8.8984375" style="2" customWidth="1"/>
    <col min="5673" max="5673" width="8.796875" style="2"/>
    <col min="5674" max="5674" width="8.8984375" style="2" customWidth="1"/>
    <col min="5675" max="5888" width="8.796875" style="2"/>
    <col min="5889" max="5889" width="4.19921875" style="2" customWidth="1"/>
    <col min="5890" max="5890" width="26.19921875" style="2" customWidth="1"/>
    <col min="5891" max="5892" width="8.09765625" style="2" customWidth="1"/>
    <col min="5893" max="5893" width="0" style="2" hidden="1" customWidth="1"/>
    <col min="5894" max="5894" width="8.8984375" style="2" customWidth="1"/>
    <col min="5895" max="5896" width="8.09765625" style="2" customWidth="1"/>
    <col min="5897" max="5897" width="0" style="2" hidden="1" customWidth="1"/>
    <col min="5898" max="5898" width="8.8984375" style="2" customWidth="1"/>
    <col min="5899" max="5900" width="7.5" style="2" customWidth="1"/>
    <col min="5901" max="5901" width="0" style="2" hidden="1" customWidth="1"/>
    <col min="5902" max="5902" width="9.09765625" style="2" customWidth="1"/>
    <col min="5903" max="5903" width="8.8984375" style="2" customWidth="1"/>
    <col min="5904" max="5904" width="9.09765625" style="2" customWidth="1"/>
    <col min="5905" max="5906" width="8.8984375" style="2" customWidth="1"/>
    <col min="5907" max="5907" width="11.59765625" style="2" customWidth="1"/>
    <col min="5908" max="5911" width="10" style="2" customWidth="1"/>
    <col min="5912" max="5912" width="11.296875" style="2" customWidth="1"/>
    <col min="5913" max="5913" width="8.8984375" style="2" customWidth="1"/>
    <col min="5914" max="5914" width="9.3984375" style="2" customWidth="1"/>
    <col min="5915" max="5915" width="8.8984375" style="2" customWidth="1"/>
    <col min="5916" max="5916" width="9.796875" style="2" customWidth="1"/>
    <col min="5917" max="5917" width="10.69921875" style="2" customWidth="1"/>
    <col min="5918" max="5918" width="8.8984375" style="2" customWidth="1"/>
    <col min="5919" max="5919" width="9.5" style="2" customWidth="1"/>
    <col min="5920" max="5920" width="9.296875" style="2" customWidth="1"/>
    <col min="5921" max="5921" width="0" style="2" hidden="1" customWidth="1"/>
    <col min="5922" max="5922" width="8.8984375" style="2" customWidth="1"/>
    <col min="5923" max="5923" width="10.69921875" style="2" customWidth="1"/>
    <col min="5924" max="5924" width="9.3984375" style="2" customWidth="1"/>
    <col min="5925" max="5925" width="11.796875" style="2" customWidth="1"/>
    <col min="5926" max="5926" width="10.5" style="2" customWidth="1"/>
    <col min="5927" max="5927" width="9.09765625" style="2" customWidth="1"/>
    <col min="5928" max="5928" width="8.8984375" style="2" customWidth="1"/>
    <col min="5929" max="5929" width="8.796875" style="2"/>
    <col min="5930" max="5930" width="8.8984375" style="2" customWidth="1"/>
    <col min="5931" max="6144" width="8.796875" style="2"/>
    <col min="6145" max="6145" width="4.19921875" style="2" customWidth="1"/>
    <col min="6146" max="6146" width="26.19921875" style="2" customWidth="1"/>
    <col min="6147" max="6148" width="8.09765625" style="2" customWidth="1"/>
    <col min="6149" max="6149" width="0" style="2" hidden="1" customWidth="1"/>
    <col min="6150" max="6150" width="8.8984375" style="2" customWidth="1"/>
    <col min="6151" max="6152" width="8.09765625" style="2" customWidth="1"/>
    <col min="6153" max="6153" width="0" style="2" hidden="1" customWidth="1"/>
    <col min="6154" max="6154" width="8.8984375" style="2" customWidth="1"/>
    <col min="6155" max="6156" width="7.5" style="2" customWidth="1"/>
    <col min="6157" max="6157" width="0" style="2" hidden="1" customWidth="1"/>
    <col min="6158" max="6158" width="9.09765625" style="2" customWidth="1"/>
    <col min="6159" max="6159" width="8.8984375" style="2" customWidth="1"/>
    <col min="6160" max="6160" width="9.09765625" style="2" customWidth="1"/>
    <col min="6161" max="6162" width="8.8984375" style="2" customWidth="1"/>
    <col min="6163" max="6163" width="11.59765625" style="2" customWidth="1"/>
    <col min="6164" max="6167" width="10" style="2" customWidth="1"/>
    <col min="6168" max="6168" width="11.296875" style="2" customWidth="1"/>
    <col min="6169" max="6169" width="8.8984375" style="2" customWidth="1"/>
    <col min="6170" max="6170" width="9.3984375" style="2" customWidth="1"/>
    <col min="6171" max="6171" width="8.8984375" style="2" customWidth="1"/>
    <col min="6172" max="6172" width="9.796875" style="2" customWidth="1"/>
    <col min="6173" max="6173" width="10.69921875" style="2" customWidth="1"/>
    <col min="6174" max="6174" width="8.8984375" style="2" customWidth="1"/>
    <col min="6175" max="6175" width="9.5" style="2" customWidth="1"/>
    <col min="6176" max="6176" width="9.296875" style="2" customWidth="1"/>
    <col min="6177" max="6177" width="0" style="2" hidden="1" customWidth="1"/>
    <col min="6178" max="6178" width="8.8984375" style="2" customWidth="1"/>
    <col min="6179" max="6179" width="10.69921875" style="2" customWidth="1"/>
    <col min="6180" max="6180" width="9.3984375" style="2" customWidth="1"/>
    <col min="6181" max="6181" width="11.796875" style="2" customWidth="1"/>
    <col min="6182" max="6182" width="10.5" style="2" customWidth="1"/>
    <col min="6183" max="6183" width="9.09765625" style="2" customWidth="1"/>
    <col min="6184" max="6184" width="8.8984375" style="2" customWidth="1"/>
    <col min="6185" max="6185" width="8.796875" style="2"/>
    <col min="6186" max="6186" width="8.8984375" style="2" customWidth="1"/>
    <col min="6187" max="6400" width="8.796875" style="2"/>
    <col min="6401" max="6401" width="4.19921875" style="2" customWidth="1"/>
    <col min="6402" max="6402" width="26.19921875" style="2" customWidth="1"/>
    <col min="6403" max="6404" width="8.09765625" style="2" customWidth="1"/>
    <col min="6405" max="6405" width="0" style="2" hidden="1" customWidth="1"/>
    <col min="6406" max="6406" width="8.8984375" style="2" customWidth="1"/>
    <col min="6407" max="6408" width="8.09765625" style="2" customWidth="1"/>
    <col min="6409" max="6409" width="0" style="2" hidden="1" customWidth="1"/>
    <col min="6410" max="6410" width="8.8984375" style="2" customWidth="1"/>
    <col min="6411" max="6412" width="7.5" style="2" customWidth="1"/>
    <col min="6413" max="6413" width="0" style="2" hidden="1" customWidth="1"/>
    <col min="6414" max="6414" width="9.09765625" style="2" customWidth="1"/>
    <col min="6415" max="6415" width="8.8984375" style="2" customWidth="1"/>
    <col min="6416" max="6416" width="9.09765625" style="2" customWidth="1"/>
    <col min="6417" max="6418" width="8.8984375" style="2" customWidth="1"/>
    <col min="6419" max="6419" width="11.59765625" style="2" customWidth="1"/>
    <col min="6420" max="6423" width="10" style="2" customWidth="1"/>
    <col min="6424" max="6424" width="11.296875" style="2" customWidth="1"/>
    <col min="6425" max="6425" width="8.8984375" style="2" customWidth="1"/>
    <col min="6426" max="6426" width="9.3984375" style="2" customWidth="1"/>
    <col min="6427" max="6427" width="8.8984375" style="2" customWidth="1"/>
    <col min="6428" max="6428" width="9.796875" style="2" customWidth="1"/>
    <col min="6429" max="6429" width="10.69921875" style="2" customWidth="1"/>
    <col min="6430" max="6430" width="8.8984375" style="2" customWidth="1"/>
    <col min="6431" max="6431" width="9.5" style="2" customWidth="1"/>
    <col min="6432" max="6432" width="9.296875" style="2" customWidth="1"/>
    <col min="6433" max="6433" width="0" style="2" hidden="1" customWidth="1"/>
    <col min="6434" max="6434" width="8.8984375" style="2" customWidth="1"/>
    <col min="6435" max="6435" width="10.69921875" style="2" customWidth="1"/>
    <col min="6436" max="6436" width="9.3984375" style="2" customWidth="1"/>
    <col min="6437" max="6437" width="11.796875" style="2" customWidth="1"/>
    <col min="6438" max="6438" width="10.5" style="2" customWidth="1"/>
    <col min="6439" max="6439" width="9.09765625" style="2" customWidth="1"/>
    <col min="6440" max="6440" width="8.8984375" style="2" customWidth="1"/>
    <col min="6441" max="6441" width="8.796875" style="2"/>
    <col min="6442" max="6442" width="8.8984375" style="2" customWidth="1"/>
    <col min="6443" max="6656" width="8.796875" style="2"/>
    <col min="6657" max="6657" width="4.19921875" style="2" customWidth="1"/>
    <col min="6658" max="6658" width="26.19921875" style="2" customWidth="1"/>
    <col min="6659" max="6660" width="8.09765625" style="2" customWidth="1"/>
    <col min="6661" max="6661" width="0" style="2" hidden="1" customWidth="1"/>
    <col min="6662" max="6662" width="8.8984375" style="2" customWidth="1"/>
    <col min="6663" max="6664" width="8.09765625" style="2" customWidth="1"/>
    <col min="6665" max="6665" width="0" style="2" hidden="1" customWidth="1"/>
    <col min="6666" max="6666" width="8.8984375" style="2" customWidth="1"/>
    <col min="6667" max="6668" width="7.5" style="2" customWidth="1"/>
    <col min="6669" max="6669" width="0" style="2" hidden="1" customWidth="1"/>
    <col min="6670" max="6670" width="9.09765625" style="2" customWidth="1"/>
    <col min="6671" max="6671" width="8.8984375" style="2" customWidth="1"/>
    <col min="6672" max="6672" width="9.09765625" style="2" customWidth="1"/>
    <col min="6673" max="6674" width="8.8984375" style="2" customWidth="1"/>
    <col min="6675" max="6675" width="11.59765625" style="2" customWidth="1"/>
    <col min="6676" max="6679" width="10" style="2" customWidth="1"/>
    <col min="6680" max="6680" width="11.296875" style="2" customWidth="1"/>
    <col min="6681" max="6681" width="8.8984375" style="2" customWidth="1"/>
    <col min="6682" max="6682" width="9.3984375" style="2" customWidth="1"/>
    <col min="6683" max="6683" width="8.8984375" style="2" customWidth="1"/>
    <col min="6684" max="6684" width="9.796875" style="2" customWidth="1"/>
    <col min="6685" max="6685" width="10.69921875" style="2" customWidth="1"/>
    <col min="6686" max="6686" width="8.8984375" style="2" customWidth="1"/>
    <col min="6687" max="6687" width="9.5" style="2" customWidth="1"/>
    <col min="6688" max="6688" width="9.296875" style="2" customWidth="1"/>
    <col min="6689" max="6689" width="0" style="2" hidden="1" customWidth="1"/>
    <col min="6690" max="6690" width="8.8984375" style="2" customWidth="1"/>
    <col min="6691" max="6691" width="10.69921875" style="2" customWidth="1"/>
    <col min="6692" max="6692" width="9.3984375" style="2" customWidth="1"/>
    <col min="6693" max="6693" width="11.796875" style="2" customWidth="1"/>
    <col min="6694" max="6694" width="10.5" style="2" customWidth="1"/>
    <col min="6695" max="6695" width="9.09765625" style="2" customWidth="1"/>
    <col min="6696" max="6696" width="8.8984375" style="2" customWidth="1"/>
    <col min="6697" max="6697" width="8.796875" style="2"/>
    <col min="6698" max="6698" width="8.8984375" style="2" customWidth="1"/>
    <col min="6699" max="6912" width="8.796875" style="2"/>
    <col min="6913" max="6913" width="4.19921875" style="2" customWidth="1"/>
    <col min="6914" max="6914" width="26.19921875" style="2" customWidth="1"/>
    <col min="6915" max="6916" width="8.09765625" style="2" customWidth="1"/>
    <col min="6917" max="6917" width="0" style="2" hidden="1" customWidth="1"/>
    <col min="6918" max="6918" width="8.8984375" style="2" customWidth="1"/>
    <col min="6919" max="6920" width="8.09765625" style="2" customWidth="1"/>
    <col min="6921" max="6921" width="0" style="2" hidden="1" customWidth="1"/>
    <col min="6922" max="6922" width="8.8984375" style="2" customWidth="1"/>
    <col min="6923" max="6924" width="7.5" style="2" customWidth="1"/>
    <col min="6925" max="6925" width="0" style="2" hidden="1" customWidth="1"/>
    <col min="6926" max="6926" width="9.09765625" style="2" customWidth="1"/>
    <col min="6927" max="6927" width="8.8984375" style="2" customWidth="1"/>
    <col min="6928" max="6928" width="9.09765625" style="2" customWidth="1"/>
    <col min="6929" max="6930" width="8.8984375" style="2" customWidth="1"/>
    <col min="6931" max="6931" width="11.59765625" style="2" customWidth="1"/>
    <col min="6932" max="6935" width="10" style="2" customWidth="1"/>
    <col min="6936" max="6936" width="11.296875" style="2" customWidth="1"/>
    <col min="6937" max="6937" width="8.8984375" style="2" customWidth="1"/>
    <col min="6938" max="6938" width="9.3984375" style="2" customWidth="1"/>
    <col min="6939" max="6939" width="8.8984375" style="2" customWidth="1"/>
    <col min="6940" max="6940" width="9.796875" style="2" customWidth="1"/>
    <col min="6941" max="6941" width="10.69921875" style="2" customWidth="1"/>
    <col min="6942" max="6942" width="8.8984375" style="2" customWidth="1"/>
    <col min="6943" max="6943" width="9.5" style="2" customWidth="1"/>
    <col min="6944" max="6944" width="9.296875" style="2" customWidth="1"/>
    <col min="6945" max="6945" width="0" style="2" hidden="1" customWidth="1"/>
    <col min="6946" max="6946" width="8.8984375" style="2" customWidth="1"/>
    <col min="6947" max="6947" width="10.69921875" style="2" customWidth="1"/>
    <col min="6948" max="6948" width="9.3984375" style="2" customWidth="1"/>
    <col min="6949" max="6949" width="11.796875" style="2" customWidth="1"/>
    <col min="6950" max="6950" width="10.5" style="2" customWidth="1"/>
    <col min="6951" max="6951" width="9.09765625" style="2" customWidth="1"/>
    <col min="6952" max="6952" width="8.8984375" style="2" customWidth="1"/>
    <col min="6953" max="6953" width="8.796875" style="2"/>
    <col min="6954" max="6954" width="8.8984375" style="2" customWidth="1"/>
    <col min="6955" max="7168" width="8.796875" style="2"/>
    <col min="7169" max="7169" width="4.19921875" style="2" customWidth="1"/>
    <col min="7170" max="7170" width="26.19921875" style="2" customWidth="1"/>
    <col min="7171" max="7172" width="8.09765625" style="2" customWidth="1"/>
    <col min="7173" max="7173" width="0" style="2" hidden="1" customWidth="1"/>
    <col min="7174" max="7174" width="8.8984375" style="2" customWidth="1"/>
    <col min="7175" max="7176" width="8.09765625" style="2" customWidth="1"/>
    <col min="7177" max="7177" width="0" style="2" hidden="1" customWidth="1"/>
    <col min="7178" max="7178" width="8.8984375" style="2" customWidth="1"/>
    <col min="7179" max="7180" width="7.5" style="2" customWidth="1"/>
    <col min="7181" max="7181" width="0" style="2" hidden="1" customWidth="1"/>
    <col min="7182" max="7182" width="9.09765625" style="2" customWidth="1"/>
    <col min="7183" max="7183" width="8.8984375" style="2" customWidth="1"/>
    <col min="7184" max="7184" width="9.09765625" style="2" customWidth="1"/>
    <col min="7185" max="7186" width="8.8984375" style="2" customWidth="1"/>
    <col min="7187" max="7187" width="11.59765625" style="2" customWidth="1"/>
    <col min="7188" max="7191" width="10" style="2" customWidth="1"/>
    <col min="7192" max="7192" width="11.296875" style="2" customWidth="1"/>
    <col min="7193" max="7193" width="8.8984375" style="2" customWidth="1"/>
    <col min="7194" max="7194" width="9.3984375" style="2" customWidth="1"/>
    <col min="7195" max="7195" width="8.8984375" style="2" customWidth="1"/>
    <col min="7196" max="7196" width="9.796875" style="2" customWidth="1"/>
    <col min="7197" max="7197" width="10.69921875" style="2" customWidth="1"/>
    <col min="7198" max="7198" width="8.8984375" style="2" customWidth="1"/>
    <col min="7199" max="7199" width="9.5" style="2" customWidth="1"/>
    <col min="7200" max="7200" width="9.296875" style="2" customWidth="1"/>
    <col min="7201" max="7201" width="0" style="2" hidden="1" customWidth="1"/>
    <col min="7202" max="7202" width="8.8984375" style="2" customWidth="1"/>
    <col min="7203" max="7203" width="10.69921875" style="2" customWidth="1"/>
    <col min="7204" max="7204" width="9.3984375" style="2" customWidth="1"/>
    <col min="7205" max="7205" width="11.796875" style="2" customWidth="1"/>
    <col min="7206" max="7206" width="10.5" style="2" customWidth="1"/>
    <col min="7207" max="7207" width="9.09765625" style="2" customWidth="1"/>
    <col min="7208" max="7208" width="8.8984375" style="2" customWidth="1"/>
    <col min="7209" max="7209" width="8.796875" style="2"/>
    <col min="7210" max="7210" width="8.8984375" style="2" customWidth="1"/>
    <col min="7211" max="7424" width="8.796875" style="2"/>
    <col min="7425" max="7425" width="4.19921875" style="2" customWidth="1"/>
    <col min="7426" max="7426" width="26.19921875" style="2" customWidth="1"/>
    <col min="7427" max="7428" width="8.09765625" style="2" customWidth="1"/>
    <col min="7429" max="7429" width="0" style="2" hidden="1" customWidth="1"/>
    <col min="7430" max="7430" width="8.8984375" style="2" customWidth="1"/>
    <col min="7431" max="7432" width="8.09765625" style="2" customWidth="1"/>
    <col min="7433" max="7433" width="0" style="2" hidden="1" customWidth="1"/>
    <col min="7434" max="7434" width="8.8984375" style="2" customWidth="1"/>
    <col min="7435" max="7436" width="7.5" style="2" customWidth="1"/>
    <col min="7437" max="7437" width="0" style="2" hidden="1" customWidth="1"/>
    <col min="7438" max="7438" width="9.09765625" style="2" customWidth="1"/>
    <col min="7439" max="7439" width="8.8984375" style="2" customWidth="1"/>
    <col min="7440" max="7440" width="9.09765625" style="2" customWidth="1"/>
    <col min="7441" max="7442" width="8.8984375" style="2" customWidth="1"/>
    <col min="7443" max="7443" width="11.59765625" style="2" customWidth="1"/>
    <col min="7444" max="7447" width="10" style="2" customWidth="1"/>
    <col min="7448" max="7448" width="11.296875" style="2" customWidth="1"/>
    <col min="7449" max="7449" width="8.8984375" style="2" customWidth="1"/>
    <col min="7450" max="7450" width="9.3984375" style="2" customWidth="1"/>
    <col min="7451" max="7451" width="8.8984375" style="2" customWidth="1"/>
    <col min="7452" max="7452" width="9.796875" style="2" customWidth="1"/>
    <col min="7453" max="7453" width="10.69921875" style="2" customWidth="1"/>
    <col min="7454" max="7454" width="8.8984375" style="2" customWidth="1"/>
    <col min="7455" max="7455" width="9.5" style="2" customWidth="1"/>
    <col min="7456" max="7456" width="9.296875" style="2" customWidth="1"/>
    <col min="7457" max="7457" width="0" style="2" hidden="1" customWidth="1"/>
    <col min="7458" max="7458" width="8.8984375" style="2" customWidth="1"/>
    <col min="7459" max="7459" width="10.69921875" style="2" customWidth="1"/>
    <col min="7460" max="7460" width="9.3984375" style="2" customWidth="1"/>
    <col min="7461" max="7461" width="11.796875" style="2" customWidth="1"/>
    <col min="7462" max="7462" width="10.5" style="2" customWidth="1"/>
    <col min="7463" max="7463" width="9.09765625" style="2" customWidth="1"/>
    <col min="7464" max="7464" width="8.8984375" style="2" customWidth="1"/>
    <col min="7465" max="7465" width="8.796875" style="2"/>
    <col min="7466" max="7466" width="8.8984375" style="2" customWidth="1"/>
    <col min="7467" max="7680" width="8.796875" style="2"/>
    <col min="7681" max="7681" width="4.19921875" style="2" customWidth="1"/>
    <col min="7682" max="7682" width="26.19921875" style="2" customWidth="1"/>
    <col min="7683" max="7684" width="8.09765625" style="2" customWidth="1"/>
    <col min="7685" max="7685" width="0" style="2" hidden="1" customWidth="1"/>
    <col min="7686" max="7686" width="8.8984375" style="2" customWidth="1"/>
    <col min="7687" max="7688" width="8.09765625" style="2" customWidth="1"/>
    <col min="7689" max="7689" width="0" style="2" hidden="1" customWidth="1"/>
    <col min="7690" max="7690" width="8.8984375" style="2" customWidth="1"/>
    <col min="7691" max="7692" width="7.5" style="2" customWidth="1"/>
    <col min="7693" max="7693" width="0" style="2" hidden="1" customWidth="1"/>
    <col min="7694" max="7694" width="9.09765625" style="2" customWidth="1"/>
    <col min="7695" max="7695" width="8.8984375" style="2" customWidth="1"/>
    <col min="7696" max="7696" width="9.09765625" style="2" customWidth="1"/>
    <col min="7697" max="7698" width="8.8984375" style="2" customWidth="1"/>
    <col min="7699" max="7699" width="11.59765625" style="2" customWidth="1"/>
    <col min="7700" max="7703" width="10" style="2" customWidth="1"/>
    <col min="7704" max="7704" width="11.296875" style="2" customWidth="1"/>
    <col min="7705" max="7705" width="8.8984375" style="2" customWidth="1"/>
    <col min="7706" max="7706" width="9.3984375" style="2" customWidth="1"/>
    <col min="7707" max="7707" width="8.8984375" style="2" customWidth="1"/>
    <col min="7708" max="7708" width="9.796875" style="2" customWidth="1"/>
    <col min="7709" max="7709" width="10.69921875" style="2" customWidth="1"/>
    <col min="7710" max="7710" width="8.8984375" style="2" customWidth="1"/>
    <col min="7711" max="7711" width="9.5" style="2" customWidth="1"/>
    <col min="7712" max="7712" width="9.296875" style="2" customWidth="1"/>
    <col min="7713" max="7713" width="0" style="2" hidden="1" customWidth="1"/>
    <col min="7714" max="7714" width="8.8984375" style="2" customWidth="1"/>
    <col min="7715" max="7715" width="10.69921875" style="2" customWidth="1"/>
    <col min="7716" max="7716" width="9.3984375" style="2" customWidth="1"/>
    <col min="7717" max="7717" width="11.796875" style="2" customWidth="1"/>
    <col min="7718" max="7718" width="10.5" style="2" customWidth="1"/>
    <col min="7719" max="7719" width="9.09765625" style="2" customWidth="1"/>
    <col min="7720" max="7720" width="8.8984375" style="2" customWidth="1"/>
    <col min="7721" max="7721" width="8.796875" style="2"/>
    <col min="7722" max="7722" width="8.8984375" style="2" customWidth="1"/>
    <col min="7723" max="7936" width="8.796875" style="2"/>
    <col min="7937" max="7937" width="4.19921875" style="2" customWidth="1"/>
    <col min="7938" max="7938" width="26.19921875" style="2" customWidth="1"/>
    <col min="7939" max="7940" width="8.09765625" style="2" customWidth="1"/>
    <col min="7941" max="7941" width="0" style="2" hidden="1" customWidth="1"/>
    <col min="7942" max="7942" width="8.8984375" style="2" customWidth="1"/>
    <col min="7943" max="7944" width="8.09765625" style="2" customWidth="1"/>
    <col min="7945" max="7945" width="0" style="2" hidden="1" customWidth="1"/>
    <col min="7946" max="7946" width="8.8984375" style="2" customWidth="1"/>
    <col min="7947" max="7948" width="7.5" style="2" customWidth="1"/>
    <col min="7949" max="7949" width="0" style="2" hidden="1" customWidth="1"/>
    <col min="7950" max="7950" width="9.09765625" style="2" customWidth="1"/>
    <col min="7951" max="7951" width="8.8984375" style="2" customWidth="1"/>
    <col min="7952" max="7952" width="9.09765625" style="2" customWidth="1"/>
    <col min="7953" max="7954" width="8.8984375" style="2" customWidth="1"/>
    <col min="7955" max="7955" width="11.59765625" style="2" customWidth="1"/>
    <col min="7956" max="7959" width="10" style="2" customWidth="1"/>
    <col min="7960" max="7960" width="11.296875" style="2" customWidth="1"/>
    <col min="7961" max="7961" width="8.8984375" style="2" customWidth="1"/>
    <col min="7962" max="7962" width="9.3984375" style="2" customWidth="1"/>
    <col min="7963" max="7963" width="8.8984375" style="2" customWidth="1"/>
    <col min="7964" max="7964" width="9.796875" style="2" customWidth="1"/>
    <col min="7965" max="7965" width="10.69921875" style="2" customWidth="1"/>
    <col min="7966" max="7966" width="8.8984375" style="2" customWidth="1"/>
    <col min="7967" max="7967" width="9.5" style="2" customWidth="1"/>
    <col min="7968" max="7968" width="9.296875" style="2" customWidth="1"/>
    <col min="7969" max="7969" width="0" style="2" hidden="1" customWidth="1"/>
    <col min="7970" max="7970" width="8.8984375" style="2" customWidth="1"/>
    <col min="7971" max="7971" width="10.69921875" style="2" customWidth="1"/>
    <col min="7972" max="7972" width="9.3984375" style="2" customWidth="1"/>
    <col min="7973" max="7973" width="11.796875" style="2" customWidth="1"/>
    <col min="7974" max="7974" width="10.5" style="2" customWidth="1"/>
    <col min="7975" max="7975" width="9.09765625" style="2" customWidth="1"/>
    <col min="7976" max="7976" width="8.8984375" style="2" customWidth="1"/>
    <col min="7977" max="7977" width="8.796875" style="2"/>
    <col min="7978" max="7978" width="8.8984375" style="2" customWidth="1"/>
    <col min="7979" max="8192" width="8.796875" style="2"/>
    <col min="8193" max="8193" width="4.19921875" style="2" customWidth="1"/>
    <col min="8194" max="8194" width="26.19921875" style="2" customWidth="1"/>
    <col min="8195" max="8196" width="8.09765625" style="2" customWidth="1"/>
    <col min="8197" max="8197" width="0" style="2" hidden="1" customWidth="1"/>
    <col min="8198" max="8198" width="8.8984375" style="2" customWidth="1"/>
    <col min="8199" max="8200" width="8.09765625" style="2" customWidth="1"/>
    <col min="8201" max="8201" width="0" style="2" hidden="1" customWidth="1"/>
    <col min="8202" max="8202" width="8.8984375" style="2" customWidth="1"/>
    <col min="8203" max="8204" width="7.5" style="2" customWidth="1"/>
    <col min="8205" max="8205" width="0" style="2" hidden="1" customWidth="1"/>
    <col min="8206" max="8206" width="9.09765625" style="2" customWidth="1"/>
    <col min="8207" max="8207" width="8.8984375" style="2" customWidth="1"/>
    <col min="8208" max="8208" width="9.09765625" style="2" customWidth="1"/>
    <col min="8209" max="8210" width="8.8984375" style="2" customWidth="1"/>
    <col min="8211" max="8211" width="11.59765625" style="2" customWidth="1"/>
    <col min="8212" max="8215" width="10" style="2" customWidth="1"/>
    <col min="8216" max="8216" width="11.296875" style="2" customWidth="1"/>
    <col min="8217" max="8217" width="8.8984375" style="2" customWidth="1"/>
    <col min="8218" max="8218" width="9.3984375" style="2" customWidth="1"/>
    <col min="8219" max="8219" width="8.8984375" style="2" customWidth="1"/>
    <col min="8220" max="8220" width="9.796875" style="2" customWidth="1"/>
    <col min="8221" max="8221" width="10.69921875" style="2" customWidth="1"/>
    <col min="8222" max="8222" width="8.8984375" style="2" customWidth="1"/>
    <col min="8223" max="8223" width="9.5" style="2" customWidth="1"/>
    <col min="8224" max="8224" width="9.296875" style="2" customWidth="1"/>
    <col min="8225" max="8225" width="0" style="2" hidden="1" customWidth="1"/>
    <col min="8226" max="8226" width="8.8984375" style="2" customWidth="1"/>
    <col min="8227" max="8227" width="10.69921875" style="2" customWidth="1"/>
    <col min="8228" max="8228" width="9.3984375" style="2" customWidth="1"/>
    <col min="8229" max="8229" width="11.796875" style="2" customWidth="1"/>
    <col min="8230" max="8230" width="10.5" style="2" customWidth="1"/>
    <col min="8231" max="8231" width="9.09765625" style="2" customWidth="1"/>
    <col min="8232" max="8232" width="8.8984375" style="2" customWidth="1"/>
    <col min="8233" max="8233" width="8.796875" style="2"/>
    <col min="8234" max="8234" width="8.8984375" style="2" customWidth="1"/>
    <col min="8235" max="8448" width="8.796875" style="2"/>
    <col min="8449" max="8449" width="4.19921875" style="2" customWidth="1"/>
    <col min="8450" max="8450" width="26.19921875" style="2" customWidth="1"/>
    <col min="8451" max="8452" width="8.09765625" style="2" customWidth="1"/>
    <col min="8453" max="8453" width="0" style="2" hidden="1" customWidth="1"/>
    <col min="8454" max="8454" width="8.8984375" style="2" customWidth="1"/>
    <col min="8455" max="8456" width="8.09765625" style="2" customWidth="1"/>
    <col min="8457" max="8457" width="0" style="2" hidden="1" customWidth="1"/>
    <col min="8458" max="8458" width="8.8984375" style="2" customWidth="1"/>
    <col min="8459" max="8460" width="7.5" style="2" customWidth="1"/>
    <col min="8461" max="8461" width="0" style="2" hidden="1" customWidth="1"/>
    <col min="8462" max="8462" width="9.09765625" style="2" customWidth="1"/>
    <col min="8463" max="8463" width="8.8984375" style="2" customWidth="1"/>
    <col min="8464" max="8464" width="9.09765625" style="2" customWidth="1"/>
    <col min="8465" max="8466" width="8.8984375" style="2" customWidth="1"/>
    <col min="8467" max="8467" width="11.59765625" style="2" customWidth="1"/>
    <col min="8468" max="8471" width="10" style="2" customWidth="1"/>
    <col min="8472" max="8472" width="11.296875" style="2" customWidth="1"/>
    <col min="8473" max="8473" width="8.8984375" style="2" customWidth="1"/>
    <col min="8474" max="8474" width="9.3984375" style="2" customWidth="1"/>
    <col min="8475" max="8475" width="8.8984375" style="2" customWidth="1"/>
    <col min="8476" max="8476" width="9.796875" style="2" customWidth="1"/>
    <col min="8477" max="8477" width="10.69921875" style="2" customWidth="1"/>
    <col min="8478" max="8478" width="8.8984375" style="2" customWidth="1"/>
    <col min="8479" max="8479" width="9.5" style="2" customWidth="1"/>
    <col min="8480" max="8480" width="9.296875" style="2" customWidth="1"/>
    <col min="8481" max="8481" width="0" style="2" hidden="1" customWidth="1"/>
    <col min="8482" max="8482" width="8.8984375" style="2" customWidth="1"/>
    <col min="8483" max="8483" width="10.69921875" style="2" customWidth="1"/>
    <col min="8484" max="8484" width="9.3984375" style="2" customWidth="1"/>
    <col min="8485" max="8485" width="11.796875" style="2" customWidth="1"/>
    <col min="8486" max="8486" width="10.5" style="2" customWidth="1"/>
    <col min="8487" max="8487" width="9.09765625" style="2" customWidth="1"/>
    <col min="8488" max="8488" width="8.8984375" style="2" customWidth="1"/>
    <col min="8489" max="8489" width="8.796875" style="2"/>
    <col min="8490" max="8490" width="8.8984375" style="2" customWidth="1"/>
    <col min="8491" max="8704" width="8.796875" style="2"/>
    <col min="8705" max="8705" width="4.19921875" style="2" customWidth="1"/>
    <col min="8706" max="8706" width="26.19921875" style="2" customWidth="1"/>
    <col min="8707" max="8708" width="8.09765625" style="2" customWidth="1"/>
    <col min="8709" max="8709" width="0" style="2" hidden="1" customWidth="1"/>
    <col min="8710" max="8710" width="8.8984375" style="2" customWidth="1"/>
    <col min="8711" max="8712" width="8.09765625" style="2" customWidth="1"/>
    <col min="8713" max="8713" width="0" style="2" hidden="1" customWidth="1"/>
    <col min="8714" max="8714" width="8.8984375" style="2" customWidth="1"/>
    <col min="8715" max="8716" width="7.5" style="2" customWidth="1"/>
    <col min="8717" max="8717" width="0" style="2" hidden="1" customWidth="1"/>
    <col min="8718" max="8718" width="9.09765625" style="2" customWidth="1"/>
    <col min="8719" max="8719" width="8.8984375" style="2" customWidth="1"/>
    <col min="8720" max="8720" width="9.09765625" style="2" customWidth="1"/>
    <col min="8721" max="8722" width="8.8984375" style="2" customWidth="1"/>
    <col min="8723" max="8723" width="11.59765625" style="2" customWidth="1"/>
    <col min="8724" max="8727" width="10" style="2" customWidth="1"/>
    <col min="8728" max="8728" width="11.296875" style="2" customWidth="1"/>
    <col min="8729" max="8729" width="8.8984375" style="2" customWidth="1"/>
    <col min="8730" max="8730" width="9.3984375" style="2" customWidth="1"/>
    <col min="8731" max="8731" width="8.8984375" style="2" customWidth="1"/>
    <col min="8732" max="8732" width="9.796875" style="2" customWidth="1"/>
    <col min="8733" max="8733" width="10.69921875" style="2" customWidth="1"/>
    <col min="8734" max="8734" width="8.8984375" style="2" customWidth="1"/>
    <col min="8735" max="8735" width="9.5" style="2" customWidth="1"/>
    <col min="8736" max="8736" width="9.296875" style="2" customWidth="1"/>
    <col min="8737" max="8737" width="0" style="2" hidden="1" customWidth="1"/>
    <col min="8738" max="8738" width="8.8984375" style="2" customWidth="1"/>
    <col min="8739" max="8739" width="10.69921875" style="2" customWidth="1"/>
    <col min="8740" max="8740" width="9.3984375" style="2" customWidth="1"/>
    <col min="8741" max="8741" width="11.796875" style="2" customWidth="1"/>
    <col min="8742" max="8742" width="10.5" style="2" customWidth="1"/>
    <col min="8743" max="8743" width="9.09765625" style="2" customWidth="1"/>
    <col min="8744" max="8744" width="8.8984375" style="2" customWidth="1"/>
    <col min="8745" max="8745" width="8.796875" style="2"/>
    <col min="8746" max="8746" width="8.8984375" style="2" customWidth="1"/>
    <col min="8747" max="8960" width="8.796875" style="2"/>
    <col min="8961" max="8961" width="4.19921875" style="2" customWidth="1"/>
    <col min="8962" max="8962" width="26.19921875" style="2" customWidth="1"/>
    <col min="8963" max="8964" width="8.09765625" style="2" customWidth="1"/>
    <col min="8965" max="8965" width="0" style="2" hidden="1" customWidth="1"/>
    <col min="8966" max="8966" width="8.8984375" style="2" customWidth="1"/>
    <col min="8967" max="8968" width="8.09765625" style="2" customWidth="1"/>
    <col min="8969" max="8969" width="0" style="2" hidden="1" customWidth="1"/>
    <col min="8970" max="8970" width="8.8984375" style="2" customWidth="1"/>
    <col min="8971" max="8972" width="7.5" style="2" customWidth="1"/>
    <col min="8973" max="8973" width="0" style="2" hidden="1" customWidth="1"/>
    <col min="8974" max="8974" width="9.09765625" style="2" customWidth="1"/>
    <col min="8975" max="8975" width="8.8984375" style="2" customWidth="1"/>
    <col min="8976" max="8976" width="9.09765625" style="2" customWidth="1"/>
    <col min="8977" max="8978" width="8.8984375" style="2" customWidth="1"/>
    <col min="8979" max="8979" width="11.59765625" style="2" customWidth="1"/>
    <col min="8980" max="8983" width="10" style="2" customWidth="1"/>
    <col min="8984" max="8984" width="11.296875" style="2" customWidth="1"/>
    <col min="8985" max="8985" width="8.8984375" style="2" customWidth="1"/>
    <col min="8986" max="8986" width="9.3984375" style="2" customWidth="1"/>
    <col min="8987" max="8987" width="8.8984375" style="2" customWidth="1"/>
    <col min="8988" max="8988" width="9.796875" style="2" customWidth="1"/>
    <col min="8989" max="8989" width="10.69921875" style="2" customWidth="1"/>
    <col min="8990" max="8990" width="8.8984375" style="2" customWidth="1"/>
    <col min="8991" max="8991" width="9.5" style="2" customWidth="1"/>
    <col min="8992" max="8992" width="9.296875" style="2" customWidth="1"/>
    <col min="8993" max="8993" width="0" style="2" hidden="1" customWidth="1"/>
    <col min="8994" max="8994" width="8.8984375" style="2" customWidth="1"/>
    <col min="8995" max="8995" width="10.69921875" style="2" customWidth="1"/>
    <col min="8996" max="8996" width="9.3984375" style="2" customWidth="1"/>
    <col min="8997" max="8997" width="11.796875" style="2" customWidth="1"/>
    <col min="8998" max="8998" width="10.5" style="2" customWidth="1"/>
    <col min="8999" max="8999" width="9.09765625" style="2" customWidth="1"/>
    <col min="9000" max="9000" width="8.8984375" style="2" customWidth="1"/>
    <col min="9001" max="9001" width="8.796875" style="2"/>
    <col min="9002" max="9002" width="8.8984375" style="2" customWidth="1"/>
    <col min="9003" max="9216" width="8.796875" style="2"/>
    <col min="9217" max="9217" width="4.19921875" style="2" customWidth="1"/>
    <col min="9218" max="9218" width="26.19921875" style="2" customWidth="1"/>
    <col min="9219" max="9220" width="8.09765625" style="2" customWidth="1"/>
    <col min="9221" max="9221" width="0" style="2" hidden="1" customWidth="1"/>
    <col min="9222" max="9222" width="8.8984375" style="2" customWidth="1"/>
    <col min="9223" max="9224" width="8.09765625" style="2" customWidth="1"/>
    <col min="9225" max="9225" width="0" style="2" hidden="1" customWidth="1"/>
    <col min="9226" max="9226" width="8.8984375" style="2" customWidth="1"/>
    <col min="9227" max="9228" width="7.5" style="2" customWidth="1"/>
    <col min="9229" max="9229" width="0" style="2" hidden="1" customWidth="1"/>
    <col min="9230" max="9230" width="9.09765625" style="2" customWidth="1"/>
    <col min="9231" max="9231" width="8.8984375" style="2" customWidth="1"/>
    <col min="9232" max="9232" width="9.09765625" style="2" customWidth="1"/>
    <col min="9233" max="9234" width="8.8984375" style="2" customWidth="1"/>
    <col min="9235" max="9235" width="11.59765625" style="2" customWidth="1"/>
    <col min="9236" max="9239" width="10" style="2" customWidth="1"/>
    <col min="9240" max="9240" width="11.296875" style="2" customWidth="1"/>
    <col min="9241" max="9241" width="8.8984375" style="2" customWidth="1"/>
    <col min="9242" max="9242" width="9.3984375" style="2" customWidth="1"/>
    <col min="9243" max="9243" width="8.8984375" style="2" customWidth="1"/>
    <col min="9244" max="9244" width="9.796875" style="2" customWidth="1"/>
    <col min="9245" max="9245" width="10.69921875" style="2" customWidth="1"/>
    <col min="9246" max="9246" width="8.8984375" style="2" customWidth="1"/>
    <col min="9247" max="9247" width="9.5" style="2" customWidth="1"/>
    <col min="9248" max="9248" width="9.296875" style="2" customWidth="1"/>
    <col min="9249" max="9249" width="0" style="2" hidden="1" customWidth="1"/>
    <col min="9250" max="9250" width="8.8984375" style="2" customWidth="1"/>
    <col min="9251" max="9251" width="10.69921875" style="2" customWidth="1"/>
    <col min="9252" max="9252" width="9.3984375" style="2" customWidth="1"/>
    <col min="9253" max="9253" width="11.796875" style="2" customWidth="1"/>
    <col min="9254" max="9254" width="10.5" style="2" customWidth="1"/>
    <col min="9255" max="9255" width="9.09765625" style="2" customWidth="1"/>
    <col min="9256" max="9256" width="8.8984375" style="2" customWidth="1"/>
    <col min="9257" max="9257" width="8.796875" style="2"/>
    <col min="9258" max="9258" width="8.8984375" style="2" customWidth="1"/>
    <col min="9259" max="9472" width="8.796875" style="2"/>
    <col min="9473" max="9473" width="4.19921875" style="2" customWidth="1"/>
    <col min="9474" max="9474" width="26.19921875" style="2" customWidth="1"/>
    <col min="9475" max="9476" width="8.09765625" style="2" customWidth="1"/>
    <col min="9477" max="9477" width="0" style="2" hidden="1" customWidth="1"/>
    <col min="9478" max="9478" width="8.8984375" style="2" customWidth="1"/>
    <col min="9479" max="9480" width="8.09765625" style="2" customWidth="1"/>
    <col min="9481" max="9481" width="0" style="2" hidden="1" customWidth="1"/>
    <col min="9482" max="9482" width="8.8984375" style="2" customWidth="1"/>
    <col min="9483" max="9484" width="7.5" style="2" customWidth="1"/>
    <col min="9485" max="9485" width="0" style="2" hidden="1" customWidth="1"/>
    <col min="9486" max="9486" width="9.09765625" style="2" customWidth="1"/>
    <col min="9487" max="9487" width="8.8984375" style="2" customWidth="1"/>
    <col min="9488" max="9488" width="9.09765625" style="2" customWidth="1"/>
    <col min="9489" max="9490" width="8.8984375" style="2" customWidth="1"/>
    <col min="9491" max="9491" width="11.59765625" style="2" customWidth="1"/>
    <col min="9492" max="9495" width="10" style="2" customWidth="1"/>
    <col min="9496" max="9496" width="11.296875" style="2" customWidth="1"/>
    <col min="9497" max="9497" width="8.8984375" style="2" customWidth="1"/>
    <col min="9498" max="9498" width="9.3984375" style="2" customWidth="1"/>
    <col min="9499" max="9499" width="8.8984375" style="2" customWidth="1"/>
    <col min="9500" max="9500" width="9.796875" style="2" customWidth="1"/>
    <col min="9501" max="9501" width="10.69921875" style="2" customWidth="1"/>
    <col min="9502" max="9502" width="8.8984375" style="2" customWidth="1"/>
    <col min="9503" max="9503" width="9.5" style="2" customWidth="1"/>
    <col min="9504" max="9504" width="9.296875" style="2" customWidth="1"/>
    <col min="9505" max="9505" width="0" style="2" hidden="1" customWidth="1"/>
    <col min="9506" max="9506" width="8.8984375" style="2" customWidth="1"/>
    <col min="9507" max="9507" width="10.69921875" style="2" customWidth="1"/>
    <col min="9508" max="9508" width="9.3984375" style="2" customWidth="1"/>
    <col min="9509" max="9509" width="11.796875" style="2" customWidth="1"/>
    <col min="9510" max="9510" width="10.5" style="2" customWidth="1"/>
    <col min="9511" max="9511" width="9.09765625" style="2" customWidth="1"/>
    <col min="9512" max="9512" width="8.8984375" style="2" customWidth="1"/>
    <col min="9513" max="9513" width="8.796875" style="2"/>
    <col min="9514" max="9514" width="8.8984375" style="2" customWidth="1"/>
    <col min="9515" max="9728" width="8.796875" style="2"/>
    <col min="9729" max="9729" width="4.19921875" style="2" customWidth="1"/>
    <col min="9730" max="9730" width="26.19921875" style="2" customWidth="1"/>
    <col min="9731" max="9732" width="8.09765625" style="2" customWidth="1"/>
    <col min="9733" max="9733" width="0" style="2" hidden="1" customWidth="1"/>
    <col min="9734" max="9734" width="8.8984375" style="2" customWidth="1"/>
    <col min="9735" max="9736" width="8.09765625" style="2" customWidth="1"/>
    <col min="9737" max="9737" width="0" style="2" hidden="1" customWidth="1"/>
    <col min="9738" max="9738" width="8.8984375" style="2" customWidth="1"/>
    <col min="9739" max="9740" width="7.5" style="2" customWidth="1"/>
    <col min="9741" max="9741" width="0" style="2" hidden="1" customWidth="1"/>
    <col min="9742" max="9742" width="9.09765625" style="2" customWidth="1"/>
    <col min="9743" max="9743" width="8.8984375" style="2" customWidth="1"/>
    <col min="9744" max="9744" width="9.09765625" style="2" customWidth="1"/>
    <col min="9745" max="9746" width="8.8984375" style="2" customWidth="1"/>
    <col min="9747" max="9747" width="11.59765625" style="2" customWidth="1"/>
    <col min="9748" max="9751" width="10" style="2" customWidth="1"/>
    <col min="9752" max="9752" width="11.296875" style="2" customWidth="1"/>
    <col min="9753" max="9753" width="8.8984375" style="2" customWidth="1"/>
    <col min="9754" max="9754" width="9.3984375" style="2" customWidth="1"/>
    <col min="9755" max="9755" width="8.8984375" style="2" customWidth="1"/>
    <col min="9756" max="9756" width="9.796875" style="2" customWidth="1"/>
    <col min="9757" max="9757" width="10.69921875" style="2" customWidth="1"/>
    <col min="9758" max="9758" width="8.8984375" style="2" customWidth="1"/>
    <col min="9759" max="9759" width="9.5" style="2" customWidth="1"/>
    <col min="9760" max="9760" width="9.296875" style="2" customWidth="1"/>
    <col min="9761" max="9761" width="0" style="2" hidden="1" customWidth="1"/>
    <col min="9762" max="9762" width="8.8984375" style="2" customWidth="1"/>
    <col min="9763" max="9763" width="10.69921875" style="2" customWidth="1"/>
    <col min="9764" max="9764" width="9.3984375" style="2" customWidth="1"/>
    <col min="9765" max="9765" width="11.796875" style="2" customWidth="1"/>
    <col min="9766" max="9766" width="10.5" style="2" customWidth="1"/>
    <col min="9767" max="9767" width="9.09765625" style="2" customWidth="1"/>
    <col min="9768" max="9768" width="8.8984375" style="2" customWidth="1"/>
    <col min="9769" max="9769" width="8.796875" style="2"/>
    <col min="9770" max="9770" width="8.8984375" style="2" customWidth="1"/>
    <col min="9771" max="9984" width="8.796875" style="2"/>
    <col min="9985" max="9985" width="4.19921875" style="2" customWidth="1"/>
    <col min="9986" max="9986" width="26.19921875" style="2" customWidth="1"/>
    <col min="9987" max="9988" width="8.09765625" style="2" customWidth="1"/>
    <col min="9989" max="9989" width="0" style="2" hidden="1" customWidth="1"/>
    <col min="9990" max="9990" width="8.8984375" style="2" customWidth="1"/>
    <col min="9991" max="9992" width="8.09765625" style="2" customWidth="1"/>
    <col min="9993" max="9993" width="0" style="2" hidden="1" customWidth="1"/>
    <col min="9994" max="9994" width="8.8984375" style="2" customWidth="1"/>
    <col min="9995" max="9996" width="7.5" style="2" customWidth="1"/>
    <col min="9997" max="9997" width="0" style="2" hidden="1" customWidth="1"/>
    <col min="9998" max="9998" width="9.09765625" style="2" customWidth="1"/>
    <col min="9999" max="9999" width="8.8984375" style="2" customWidth="1"/>
    <col min="10000" max="10000" width="9.09765625" style="2" customWidth="1"/>
    <col min="10001" max="10002" width="8.8984375" style="2" customWidth="1"/>
    <col min="10003" max="10003" width="11.59765625" style="2" customWidth="1"/>
    <col min="10004" max="10007" width="10" style="2" customWidth="1"/>
    <col min="10008" max="10008" width="11.296875" style="2" customWidth="1"/>
    <col min="10009" max="10009" width="8.8984375" style="2" customWidth="1"/>
    <col min="10010" max="10010" width="9.3984375" style="2" customWidth="1"/>
    <col min="10011" max="10011" width="8.8984375" style="2" customWidth="1"/>
    <col min="10012" max="10012" width="9.796875" style="2" customWidth="1"/>
    <col min="10013" max="10013" width="10.69921875" style="2" customWidth="1"/>
    <col min="10014" max="10014" width="8.8984375" style="2" customWidth="1"/>
    <col min="10015" max="10015" width="9.5" style="2" customWidth="1"/>
    <col min="10016" max="10016" width="9.296875" style="2" customWidth="1"/>
    <col min="10017" max="10017" width="0" style="2" hidden="1" customWidth="1"/>
    <col min="10018" max="10018" width="8.8984375" style="2" customWidth="1"/>
    <col min="10019" max="10019" width="10.69921875" style="2" customWidth="1"/>
    <col min="10020" max="10020" width="9.3984375" style="2" customWidth="1"/>
    <col min="10021" max="10021" width="11.796875" style="2" customWidth="1"/>
    <col min="10022" max="10022" width="10.5" style="2" customWidth="1"/>
    <col min="10023" max="10023" width="9.09765625" style="2" customWidth="1"/>
    <col min="10024" max="10024" width="8.8984375" style="2" customWidth="1"/>
    <col min="10025" max="10025" width="8.796875" style="2"/>
    <col min="10026" max="10026" width="8.8984375" style="2" customWidth="1"/>
    <col min="10027" max="10240" width="8.796875" style="2"/>
    <col min="10241" max="10241" width="4.19921875" style="2" customWidth="1"/>
    <col min="10242" max="10242" width="26.19921875" style="2" customWidth="1"/>
    <col min="10243" max="10244" width="8.09765625" style="2" customWidth="1"/>
    <col min="10245" max="10245" width="0" style="2" hidden="1" customWidth="1"/>
    <col min="10246" max="10246" width="8.8984375" style="2" customWidth="1"/>
    <col min="10247" max="10248" width="8.09765625" style="2" customWidth="1"/>
    <col min="10249" max="10249" width="0" style="2" hidden="1" customWidth="1"/>
    <col min="10250" max="10250" width="8.8984375" style="2" customWidth="1"/>
    <col min="10251" max="10252" width="7.5" style="2" customWidth="1"/>
    <col min="10253" max="10253" width="0" style="2" hidden="1" customWidth="1"/>
    <col min="10254" max="10254" width="9.09765625" style="2" customWidth="1"/>
    <col min="10255" max="10255" width="8.8984375" style="2" customWidth="1"/>
    <col min="10256" max="10256" width="9.09765625" style="2" customWidth="1"/>
    <col min="10257" max="10258" width="8.8984375" style="2" customWidth="1"/>
    <col min="10259" max="10259" width="11.59765625" style="2" customWidth="1"/>
    <col min="10260" max="10263" width="10" style="2" customWidth="1"/>
    <col min="10264" max="10264" width="11.296875" style="2" customWidth="1"/>
    <col min="10265" max="10265" width="8.8984375" style="2" customWidth="1"/>
    <col min="10266" max="10266" width="9.3984375" style="2" customWidth="1"/>
    <col min="10267" max="10267" width="8.8984375" style="2" customWidth="1"/>
    <col min="10268" max="10268" width="9.796875" style="2" customWidth="1"/>
    <col min="10269" max="10269" width="10.69921875" style="2" customWidth="1"/>
    <col min="10270" max="10270" width="8.8984375" style="2" customWidth="1"/>
    <col min="10271" max="10271" width="9.5" style="2" customWidth="1"/>
    <col min="10272" max="10272" width="9.296875" style="2" customWidth="1"/>
    <col min="10273" max="10273" width="0" style="2" hidden="1" customWidth="1"/>
    <col min="10274" max="10274" width="8.8984375" style="2" customWidth="1"/>
    <col min="10275" max="10275" width="10.69921875" style="2" customWidth="1"/>
    <col min="10276" max="10276" width="9.3984375" style="2" customWidth="1"/>
    <col min="10277" max="10277" width="11.796875" style="2" customWidth="1"/>
    <col min="10278" max="10278" width="10.5" style="2" customWidth="1"/>
    <col min="10279" max="10279" width="9.09765625" style="2" customWidth="1"/>
    <col min="10280" max="10280" width="8.8984375" style="2" customWidth="1"/>
    <col min="10281" max="10281" width="8.796875" style="2"/>
    <col min="10282" max="10282" width="8.8984375" style="2" customWidth="1"/>
    <col min="10283" max="10496" width="8.796875" style="2"/>
    <col min="10497" max="10497" width="4.19921875" style="2" customWidth="1"/>
    <col min="10498" max="10498" width="26.19921875" style="2" customWidth="1"/>
    <col min="10499" max="10500" width="8.09765625" style="2" customWidth="1"/>
    <col min="10501" max="10501" width="0" style="2" hidden="1" customWidth="1"/>
    <col min="10502" max="10502" width="8.8984375" style="2" customWidth="1"/>
    <col min="10503" max="10504" width="8.09765625" style="2" customWidth="1"/>
    <col min="10505" max="10505" width="0" style="2" hidden="1" customWidth="1"/>
    <col min="10506" max="10506" width="8.8984375" style="2" customWidth="1"/>
    <col min="10507" max="10508" width="7.5" style="2" customWidth="1"/>
    <col min="10509" max="10509" width="0" style="2" hidden="1" customWidth="1"/>
    <col min="10510" max="10510" width="9.09765625" style="2" customWidth="1"/>
    <col min="10511" max="10511" width="8.8984375" style="2" customWidth="1"/>
    <col min="10512" max="10512" width="9.09765625" style="2" customWidth="1"/>
    <col min="10513" max="10514" width="8.8984375" style="2" customWidth="1"/>
    <col min="10515" max="10515" width="11.59765625" style="2" customWidth="1"/>
    <col min="10516" max="10519" width="10" style="2" customWidth="1"/>
    <col min="10520" max="10520" width="11.296875" style="2" customWidth="1"/>
    <col min="10521" max="10521" width="8.8984375" style="2" customWidth="1"/>
    <col min="10522" max="10522" width="9.3984375" style="2" customWidth="1"/>
    <col min="10523" max="10523" width="8.8984375" style="2" customWidth="1"/>
    <col min="10524" max="10524" width="9.796875" style="2" customWidth="1"/>
    <col min="10525" max="10525" width="10.69921875" style="2" customWidth="1"/>
    <col min="10526" max="10526" width="8.8984375" style="2" customWidth="1"/>
    <col min="10527" max="10527" width="9.5" style="2" customWidth="1"/>
    <col min="10528" max="10528" width="9.296875" style="2" customWidth="1"/>
    <col min="10529" max="10529" width="0" style="2" hidden="1" customWidth="1"/>
    <col min="10530" max="10530" width="8.8984375" style="2" customWidth="1"/>
    <col min="10531" max="10531" width="10.69921875" style="2" customWidth="1"/>
    <col min="10532" max="10532" width="9.3984375" style="2" customWidth="1"/>
    <col min="10533" max="10533" width="11.796875" style="2" customWidth="1"/>
    <col min="10534" max="10534" width="10.5" style="2" customWidth="1"/>
    <col min="10535" max="10535" width="9.09765625" style="2" customWidth="1"/>
    <col min="10536" max="10536" width="8.8984375" style="2" customWidth="1"/>
    <col min="10537" max="10537" width="8.796875" style="2"/>
    <col min="10538" max="10538" width="8.8984375" style="2" customWidth="1"/>
    <col min="10539" max="10752" width="8.796875" style="2"/>
    <col min="10753" max="10753" width="4.19921875" style="2" customWidth="1"/>
    <col min="10754" max="10754" width="26.19921875" style="2" customWidth="1"/>
    <col min="10755" max="10756" width="8.09765625" style="2" customWidth="1"/>
    <col min="10757" max="10757" width="0" style="2" hidden="1" customWidth="1"/>
    <col min="10758" max="10758" width="8.8984375" style="2" customWidth="1"/>
    <col min="10759" max="10760" width="8.09765625" style="2" customWidth="1"/>
    <col min="10761" max="10761" width="0" style="2" hidden="1" customWidth="1"/>
    <col min="10762" max="10762" width="8.8984375" style="2" customWidth="1"/>
    <col min="10763" max="10764" width="7.5" style="2" customWidth="1"/>
    <col min="10765" max="10765" width="0" style="2" hidden="1" customWidth="1"/>
    <col min="10766" max="10766" width="9.09765625" style="2" customWidth="1"/>
    <col min="10767" max="10767" width="8.8984375" style="2" customWidth="1"/>
    <col min="10768" max="10768" width="9.09765625" style="2" customWidth="1"/>
    <col min="10769" max="10770" width="8.8984375" style="2" customWidth="1"/>
    <col min="10771" max="10771" width="11.59765625" style="2" customWidth="1"/>
    <col min="10772" max="10775" width="10" style="2" customWidth="1"/>
    <col min="10776" max="10776" width="11.296875" style="2" customWidth="1"/>
    <col min="10777" max="10777" width="8.8984375" style="2" customWidth="1"/>
    <col min="10778" max="10778" width="9.3984375" style="2" customWidth="1"/>
    <col min="10779" max="10779" width="8.8984375" style="2" customWidth="1"/>
    <col min="10780" max="10780" width="9.796875" style="2" customWidth="1"/>
    <col min="10781" max="10781" width="10.69921875" style="2" customWidth="1"/>
    <col min="10782" max="10782" width="8.8984375" style="2" customWidth="1"/>
    <col min="10783" max="10783" width="9.5" style="2" customWidth="1"/>
    <col min="10784" max="10784" width="9.296875" style="2" customWidth="1"/>
    <col min="10785" max="10785" width="0" style="2" hidden="1" customWidth="1"/>
    <col min="10786" max="10786" width="8.8984375" style="2" customWidth="1"/>
    <col min="10787" max="10787" width="10.69921875" style="2" customWidth="1"/>
    <col min="10788" max="10788" width="9.3984375" style="2" customWidth="1"/>
    <col min="10789" max="10789" width="11.796875" style="2" customWidth="1"/>
    <col min="10790" max="10790" width="10.5" style="2" customWidth="1"/>
    <col min="10791" max="10791" width="9.09765625" style="2" customWidth="1"/>
    <col min="10792" max="10792" width="8.8984375" style="2" customWidth="1"/>
    <col min="10793" max="10793" width="8.796875" style="2"/>
    <col min="10794" max="10794" width="8.8984375" style="2" customWidth="1"/>
    <col min="10795" max="11008" width="8.796875" style="2"/>
    <col min="11009" max="11009" width="4.19921875" style="2" customWidth="1"/>
    <col min="11010" max="11010" width="26.19921875" style="2" customWidth="1"/>
    <col min="11011" max="11012" width="8.09765625" style="2" customWidth="1"/>
    <col min="11013" max="11013" width="0" style="2" hidden="1" customWidth="1"/>
    <col min="11014" max="11014" width="8.8984375" style="2" customWidth="1"/>
    <col min="11015" max="11016" width="8.09765625" style="2" customWidth="1"/>
    <col min="11017" max="11017" width="0" style="2" hidden="1" customWidth="1"/>
    <col min="11018" max="11018" width="8.8984375" style="2" customWidth="1"/>
    <col min="11019" max="11020" width="7.5" style="2" customWidth="1"/>
    <col min="11021" max="11021" width="0" style="2" hidden="1" customWidth="1"/>
    <col min="11022" max="11022" width="9.09765625" style="2" customWidth="1"/>
    <col min="11023" max="11023" width="8.8984375" style="2" customWidth="1"/>
    <col min="11024" max="11024" width="9.09765625" style="2" customWidth="1"/>
    <col min="11025" max="11026" width="8.8984375" style="2" customWidth="1"/>
    <col min="11027" max="11027" width="11.59765625" style="2" customWidth="1"/>
    <col min="11028" max="11031" width="10" style="2" customWidth="1"/>
    <col min="11032" max="11032" width="11.296875" style="2" customWidth="1"/>
    <col min="11033" max="11033" width="8.8984375" style="2" customWidth="1"/>
    <col min="11034" max="11034" width="9.3984375" style="2" customWidth="1"/>
    <col min="11035" max="11035" width="8.8984375" style="2" customWidth="1"/>
    <col min="11036" max="11036" width="9.796875" style="2" customWidth="1"/>
    <col min="11037" max="11037" width="10.69921875" style="2" customWidth="1"/>
    <col min="11038" max="11038" width="8.8984375" style="2" customWidth="1"/>
    <col min="11039" max="11039" width="9.5" style="2" customWidth="1"/>
    <col min="11040" max="11040" width="9.296875" style="2" customWidth="1"/>
    <col min="11041" max="11041" width="0" style="2" hidden="1" customWidth="1"/>
    <col min="11042" max="11042" width="8.8984375" style="2" customWidth="1"/>
    <col min="11043" max="11043" width="10.69921875" style="2" customWidth="1"/>
    <col min="11044" max="11044" width="9.3984375" style="2" customWidth="1"/>
    <col min="11045" max="11045" width="11.796875" style="2" customWidth="1"/>
    <col min="11046" max="11046" width="10.5" style="2" customWidth="1"/>
    <col min="11047" max="11047" width="9.09765625" style="2" customWidth="1"/>
    <col min="11048" max="11048" width="8.8984375" style="2" customWidth="1"/>
    <col min="11049" max="11049" width="8.796875" style="2"/>
    <col min="11050" max="11050" width="8.8984375" style="2" customWidth="1"/>
    <col min="11051" max="11264" width="8.796875" style="2"/>
    <col min="11265" max="11265" width="4.19921875" style="2" customWidth="1"/>
    <col min="11266" max="11266" width="26.19921875" style="2" customWidth="1"/>
    <col min="11267" max="11268" width="8.09765625" style="2" customWidth="1"/>
    <col min="11269" max="11269" width="0" style="2" hidden="1" customWidth="1"/>
    <col min="11270" max="11270" width="8.8984375" style="2" customWidth="1"/>
    <col min="11271" max="11272" width="8.09765625" style="2" customWidth="1"/>
    <col min="11273" max="11273" width="0" style="2" hidden="1" customWidth="1"/>
    <col min="11274" max="11274" width="8.8984375" style="2" customWidth="1"/>
    <col min="11275" max="11276" width="7.5" style="2" customWidth="1"/>
    <col min="11277" max="11277" width="0" style="2" hidden="1" customWidth="1"/>
    <col min="11278" max="11278" width="9.09765625" style="2" customWidth="1"/>
    <col min="11279" max="11279" width="8.8984375" style="2" customWidth="1"/>
    <col min="11280" max="11280" width="9.09765625" style="2" customWidth="1"/>
    <col min="11281" max="11282" width="8.8984375" style="2" customWidth="1"/>
    <col min="11283" max="11283" width="11.59765625" style="2" customWidth="1"/>
    <col min="11284" max="11287" width="10" style="2" customWidth="1"/>
    <col min="11288" max="11288" width="11.296875" style="2" customWidth="1"/>
    <col min="11289" max="11289" width="8.8984375" style="2" customWidth="1"/>
    <col min="11290" max="11290" width="9.3984375" style="2" customWidth="1"/>
    <col min="11291" max="11291" width="8.8984375" style="2" customWidth="1"/>
    <col min="11292" max="11292" width="9.796875" style="2" customWidth="1"/>
    <col min="11293" max="11293" width="10.69921875" style="2" customWidth="1"/>
    <col min="11294" max="11294" width="8.8984375" style="2" customWidth="1"/>
    <col min="11295" max="11295" width="9.5" style="2" customWidth="1"/>
    <col min="11296" max="11296" width="9.296875" style="2" customWidth="1"/>
    <col min="11297" max="11297" width="0" style="2" hidden="1" customWidth="1"/>
    <col min="11298" max="11298" width="8.8984375" style="2" customWidth="1"/>
    <col min="11299" max="11299" width="10.69921875" style="2" customWidth="1"/>
    <col min="11300" max="11300" width="9.3984375" style="2" customWidth="1"/>
    <col min="11301" max="11301" width="11.796875" style="2" customWidth="1"/>
    <col min="11302" max="11302" width="10.5" style="2" customWidth="1"/>
    <col min="11303" max="11303" width="9.09765625" style="2" customWidth="1"/>
    <col min="11304" max="11304" width="8.8984375" style="2" customWidth="1"/>
    <col min="11305" max="11305" width="8.796875" style="2"/>
    <col min="11306" max="11306" width="8.8984375" style="2" customWidth="1"/>
    <col min="11307" max="11520" width="8.796875" style="2"/>
    <col min="11521" max="11521" width="4.19921875" style="2" customWidth="1"/>
    <col min="11522" max="11522" width="26.19921875" style="2" customWidth="1"/>
    <col min="11523" max="11524" width="8.09765625" style="2" customWidth="1"/>
    <col min="11525" max="11525" width="0" style="2" hidden="1" customWidth="1"/>
    <col min="11526" max="11526" width="8.8984375" style="2" customWidth="1"/>
    <col min="11527" max="11528" width="8.09765625" style="2" customWidth="1"/>
    <col min="11529" max="11529" width="0" style="2" hidden="1" customWidth="1"/>
    <col min="11530" max="11530" width="8.8984375" style="2" customWidth="1"/>
    <col min="11531" max="11532" width="7.5" style="2" customWidth="1"/>
    <col min="11533" max="11533" width="0" style="2" hidden="1" customWidth="1"/>
    <col min="11534" max="11534" width="9.09765625" style="2" customWidth="1"/>
    <col min="11535" max="11535" width="8.8984375" style="2" customWidth="1"/>
    <col min="11536" max="11536" width="9.09765625" style="2" customWidth="1"/>
    <col min="11537" max="11538" width="8.8984375" style="2" customWidth="1"/>
    <col min="11539" max="11539" width="11.59765625" style="2" customWidth="1"/>
    <col min="11540" max="11543" width="10" style="2" customWidth="1"/>
    <col min="11544" max="11544" width="11.296875" style="2" customWidth="1"/>
    <col min="11545" max="11545" width="8.8984375" style="2" customWidth="1"/>
    <col min="11546" max="11546" width="9.3984375" style="2" customWidth="1"/>
    <col min="11547" max="11547" width="8.8984375" style="2" customWidth="1"/>
    <col min="11548" max="11548" width="9.796875" style="2" customWidth="1"/>
    <col min="11549" max="11549" width="10.69921875" style="2" customWidth="1"/>
    <col min="11550" max="11550" width="8.8984375" style="2" customWidth="1"/>
    <col min="11551" max="11551" width="9.5" style="2" customWidth="1"/>
    <col min="11552" max="11552" width="9.296875" style="2" customWidth="1"/>
    <col min="11553" max="11553" width="0" style="2" hidden="1" customWidth="1"/>
    <col min="11554" max="11554" width="8.8984375" style="2" customWidth="1"/>
    <col min="11555" max="11555" width="10.69921875" style="2" customWidth="1"/>
    <col min="11556" max="11556" width="9.3984375" style="2" customWidth="1"/>
    <col min="11557" max="11557" width="11.796875" style="2" customWidth="1"/>
    <col min="11558" max="11558" width="10.5" style="2" customWidth="1"/>
    <col min="11559" max="11559" width="9.09765625" style="2" customWidth="1"/>
    <col min="11560" max="11560" width="8.8984375" style="2" customWidth="1"/>
    <col min="11561" max="11561" width="8.796875" style="2"/>
    <col min="11562" max="11562" width="8.8984375" style="2" customWidth="1"/>
    <col min="11563" max="11776" width="8.796875" style="2"/>
    <col min="11777" max="11777" width="4.19921875" style="2" customWidth="1"/>
    <col min="11778" max="11778" width="26.19921875" style="2" customWidth="1"/>
    <col min="11779" max="11780" width="8.09765625" style="2" customWidth="1"/>
    <col min="11781" max="11781" width="0" style="2" hidden="1" customWidth="1"/>
    <col min="11782" max="11782" width="8.8984375" style="2" customWidth="1"/>
    <col min="11783" max="11784" width="8.09765625" style="2" customWidth="1"/>
    <col min="11785" max="11785" width="0" style="2" hidden="1" customWidth="1"/>
    <col min="11786" max="11786" width="8.8984375" style="2" customWidth="1"/>
    <col min="11787" max="11788" width="7.5" style="2" customWidth="1"/>
    <col min="11789" max="11789" width="0" style="2" hidden="1" customWidth="1"/>
    <col min="11790" max="11790" width="9.09765625" style="2" customWidth="1"/>
    <col min="11791" max="11791" width="8.8984375" style="2" customWidth="1"/>
    <col min="11792" max="11792" width="9.09765625" style="2" customWidth="1"/>
    <col min="11793" max="11794" width="8.8984375" style="2" customWidth="1"/>
    <col min="11795" max="11795" width="11.59765625" style="2" customWidth="1"/>
    <col min="11796" max="11799" width="10" style="2" customWidth="1"/>
    <col min="11800" max="11800" width="11.296875" style="2" customWidth="1"/>
    <col min="11801" max="11801" width="8.8984375" style="2" customWidth="1"/>
    <col min="11802" max="11802" width="9.3984375" style="2" customWidth="1"/>
    <col min="11803" max="11803" width="8.8984375" style="2" customWidth="1"/>
    <col min="11804" max="11804" width="9.796875" style="2" customWidth="1"/>
    <col min="11805" max="11805" width="10.69921875" style="2" customWidth="1"/>
    <col min="11806" max="11806" width="8.8984375" style="2" customWidth="1"/>
    <col min="11807" max="11807" width="9.5" style="2" customWidth="1"/>
    <col min="11808" max="11808" width="9.296875" style="2" customWidth="1"/>
    <col min="11809" max="11809" width="0" style="2" hidden="1" customWidth="1"/>
    <col min="11810" max="11810" width="8.8984375" style="2" customWidth="1"/>
    <col min="11811" max="11811" width="10.69921875" style="2" customWidth="1"/>
    <col min="11812" max="11812" width="9.3984375" style="2" customWidth="1"/>
    <col min="11813" max="11813" width="11.796875" style="2" customWidth="1"/>
    <col min="11814" max="11814" width="10.5" style="2" customWidth="1"/>
    <col min="11815" max="11815" width="9.09765625" style="2" customWidth="1"/>
    <col min="11816" max="11816" width="8.8984375" style="2" customWidth="1"/>
    <col min="11817" max="11817" width="8.796875" style="2"/>
    <col min="11818" max="11818" width="8.8984375" style="2" customWidth="1"/>
    <col min="11819" max="12032" width="8.796875" style="2"/>
    <col min="12033" max="12033" width="4.19921875" style="2" customWidth="1"/>
    <col min="12034" max="12034" width="26.19921875" style="2" customWidth="1"/>
    <col min="12035" max="12036" width="8.09765625" style="2" customWidth="1"/>
    <col min="12037" max="12037" width="0" style="2" hidden="1" customWidth="1"/>
    <col min="12038" max="12038" width="8.8984375" style="2" customWidth="1"/>
    <col min="12039" max="12040" width="8.09765625" style="2" customWidth="1"/>
    <col min="12041" max="12041" width="0" style="2" hidden="1" customWidth="1"/>
    <col min="12042" max="12042" width="8.8984375" style="2" customWidth="1"/>
    <col min="12043" max="12044" width="7.5" style="2" customWidth="1"/>
    <col min="12045" max="12045" width="0" style="2" hidden="1" customWidth="1"/>
    <col min="12046" max="12046" width="9.09765625" style="2" customWidth="1"/>
    <col min="12047" max="12047" width="8.8984375" style="2" customWidth="1"/>
    <col min="12048" max="12048" width="9.09765625" style="2" customWidth="1"/>
    <col min="12049" max="12050" width="8.8984375" style="2" customWidth="1"/>
    <col min="12051" max="12051" width="11.59765625" style="2" customWidth="1"/>
    <col min="12052" max="12055" width="10" style="2" customWidth="1"/>
    <col min="12056" max="12056" width="11.296875" style="2" customWidth="1"/>
    <col min="12057" max="12057" width="8.8984375" style="2" customWidth="1"/>
    <col min="12058" max="12058" width="9.3984375" style="2" customWidth="1"/>
    <col min="12059" max="12059" width="8.8984375" style="2" customWidth="1"/>
    <col min="12060" max="12060" width="9.796875" style="2" customWidth="1"/>
    <col min="12061" max="12061" width="10.69921875" style="2" customWidth="1"/>
    <col min="12062" max="12062" width="8.8984375" style="2" customWidth="1"/>
    <col min="12063" max="12063" width="9.5" style="2" customWidth="1"/>
    <col min="12064" max="12064" width="9.296875" style="2" customWidth="1"/>
    <col min="12065" max="12065" width="0" style="2" hidden="1" customWidth="1"/>
    <col min="12066" max="12066" width="8.8984375" style="2" customWidth="1"/>
    <col min="12067" max="12067" width="10.69921875" style="2" customWidth="1"/>
    <col min="12068" max="12068" width="9.3984375" style="2" customWidth="1"/>
    <col min="12069" max="12069" width="11.796875" style="2" customWidth="1"/>
    <col min="12070" max="12070" width="10.5" style="2" customWidth="1"/>
    <col min="12071" max="12071" width="9.09765625" style="2" customWidth="1"/>
    <col min="12072" max="12072" width="8.8984375" style="2" customWidth="1"/>
    <col min="12073" max="12073" width="8.796875" style="2"/>
    <col min="12074" max="12074" width="8.8984375" style="2" customWidth="1"/>
    <col min="12075" max="12288" width="8.796875" style="2"/>
    <col min="12289" max="12289" width="4.19921875" style="2" customWidth="1"/>
    <col min="12290" max="12290" width="26.19921875" style="2" customWidth="1"/>
    <col min="12291" max="12292" width="8.09765625" style="2" customWidth="1"/>
    <col min="12293" max="12293" width="0" style="2" hidden="1" customWidth="1"/>
    <col min="12294" max="12294" width="8.8984375" style="2" customWidth="1"/>
    <col min="12295" max="12296" width="8.09765625" style="2" customWidth="1"/>
    <col min="12297" max="12297" width="0" style="2" hidden="1" customWidth="1"/>
    <col min="12298" max="12298" width="8.8984375" style="2" customWidth="1"/>
    <col min="12299" max="12300" width="7.5" style="2" customWidth="1"/>
    <col min="12301" max="12301" width="0" style="2" hidden="1" customWidth="1"/>
    <col min="12302" max="12302" width="9.09765625" style="2" customWidth="1"/>
    <col min="12303" max="12303" width="8.8984375" style="2" customWidth="1"/>
    <col min="12304" max="12304" width="9.09765625" style="2" customWidth="1"/>
    <col min="12305" max="12306" width="8.8984375" style="2" customWidth="1"/>
    <col min="12307" max="12307" width="11.59765625" style="2" customWidth="1"/>
    <col min="12308" max="12311" width="10" style="2" customWidth="1"/>
    <col min="12312" max="12312" width="11.296875" style="2" customWidth="1"/>
    <col min="12313" max="12313" width="8.8984375" style="2" customWidth="1"/>
    <col min="12314" max="12314" width="9.3984375" style="2" customWidth="1"/>
    <col min="12315" max="12315" width="8.8984375" style="2" customWidth="1"/>
    <col min="12316" max="12316" width="9.796875" style="2" customWidth="1"/>
    <col min="12317" max="12317" width="10.69921875" style="2" customWidth="1"/>
    <col min="12318" max="12318" width="8.8984375" style="2" customWidth="1"/>
    <col min="12319" max="12319" width="9.5" style="2" customWidth="1"/>
    <col min="12320" max="12320" width="9.296875" style="2" customWidth="1"/>
    <col min="12321" max="12321" width="0" style="2" hidden="1" customWidth="1"/>
    <col min="12322" max="12322" width="8.8984375" style="2" customWidth="1"/>
    <col min="12323" max="12323" width="10.69921875" style="2" customWidth="1"/>
    <col min="12324" max="12324" width="9.3984375" style="2" customWidth="1"/>
    <col min="12325" max="12325" width="11.796875" style="2" customWidth="1"/>
    <col min="12326" max="12326" width="10.5" style="2" customWidth="1"/>
    <col min="12327" max="12327" width="9.09765625" style="2" customWidth="1"/>
    <col min="12328" max="12328" width="8.8984375" style="2" customWidth="1"/>
    <col min="12329" max="12329" width="8.796875" style="2"/>
    <col min="12330" max="12330" width="8.8984375" style="2" customWidth="1"/>
    <col min="12331" max="12544" width="8.796875" style="2"/>
    <col min="12545" max="12545" width="4.19921875" style="2" customWidth="1"/>
    <col min="12546" max="12546" width="26.19921875" style="2" customWidth="1"/>
    <col min="12547" max="12548" width="8.09765625" style="2" customWidth="1"/>
    <col min="12549" max="12549" width="0" style="2" hidden="1" customWidth="1"/>
    <col min="12550" max="12550" width="8.8984375" style="2" customWidth="1"/>
    <col min="12551" max="12552" width="8.09765625" style="2" customWidth="1"/>
    <col min="12553" max="12553" width="0" style="2" hidden="1" customWidth="1"/>
    <col min="12554" max="12554" width="8.8984375" style="2" customWidth="1"/>
    <col min="12555" max="12556" width="7.5" style="2" customWidth="1"/>
    <col min="12557" max="12557" width="0" style="2" hidden="1" customWidth="1"/>
    <col min="12558" max="12558" width="9.09765625" style="2" customWidth="1"/>
    <col min="12559" max="12559" width="8.8984375" style="2" customWidth="1"/>
    <col min="12560" max="12560" width="9.09765625" style="2" customWidth="1"/>
    <col min="12561" max="12562" width="8.8984375" style="2" customWidth="1"/>
    <col min="12563" max="12563" width="11.59765625" style="2" customWidth="1"/>
    <col min="12564" max="12567" width="10" style="2" customWidth="1"/>
    <col min="12568" max="12568" width="11.296875" style="2" customWidth="1"/>
    <col min="12569" max="12569" width="8.8984375" style="2" customWidth="1"/>
    <col min="12570" max="12570" width="9.3984375" style="2" customWidth="1"/>
    <col min="12571" max="12571" width="8.8984375" style="2" customWidth="1"/>
    <col min="12572" max="12572" width="9.796875" style="2" customWidth="1"/>
    <col min="12573" max="12573" width="10.69921875" style="2" customWidth="1"/>
    <col min="12574" max="12574" width="8.8984375" style="2" customWidth="1"/>
    <col min="12575" max="12575" width="9.5" style="2" customWidth="1"/>
    <col min="12576" max="12576" width="9.296875" style="2" customWidth="1"/>
    <col min="12577" max="12577" width="0" style="2" hidden="1" customWidth="1"/>
    <col min="12578" max="12578" width="8.8984375" style="2" customWidth="1"/>
    <col min="12579" max="12579" width="10.69921875" style="2" customWidth="1"/>
    <col min="12580" max="12580" width="9.3984375" style="2" customWidth="1"/>
    <col min="12581" max="12581" width="11.796875" style="2" customWidth="1"/>
    <col min="12582" max="12582" width="10.5" style="2" customWidth="1"/>
    <col min="12583" max="12583" width="9.09765625" style="2" customWidth="1"/>
    <col min="12584" max="12584" width="8.8984375" style="2" customWidth="1"/>
    <col min="12585" max="12585" width="8.796875" style="2"/>
    <col min="12586" max="12586" width="8.8984375" style="2" customWidth="1"/>
    <col min="12587" max="12800" width="8.796875" style="2"/>
    <col min="12801" max="12801" width="4.19921875" style="2" customWidth="1"/>
    <col min="12802" max="12802" width="26.19921875" style="2" customWidth="1"/>
    <col min="12803" max="12804" width="8.09765625" style="2" customWidth="1"/>
    <col min="12805" max="12805" width="0" style="2" hidden="1" customWidth="1"/>
    <col min="12806" max="12806" width="8.8984375" style="2" customWidth="1"/>
    <col min="12807" max="12808" width="8.09765625" style="2" customWidth="1"/>
    <col min="12809" max="12809" width="0" style="2" hidden="1" customWidth="1"/>
    <col min="12810" max="12810" width="8.8984375" style="2" customWidth="1"/>
    <col min="12811" max="12812" width="7.5" style="2" customWidth="1"/>
    <col min="12813" max="12813" width="0" style="2" hidden="1" customWidth="1"/>
    <col min="12814" max="12814" width="9.09765625" style="2" customWidth="1"/>
    <col min="12815" max="12815" width="8.8984375" style="2" customWidth="1"/>
    <col min="12816" max="12816" width="9.09765625" style="2" customWidth="1"/>
    <col min="12817" max="12818" width="8.8984375" style="2" customWidth="1"/>
    <col min="12819" max="12819" width="11.59765625" style="2" customWidth="1"/>
    <col min="12820" max="12823" width="10" style="2" customWidth="1"/>
    <col min="12824" max="12824" width="11.296875" style="2" customWidth="1"/>
    <col min="12825" max="12825" width="8.8984375" style="2" customWidth="1"/>
    <col min="12826" max="12826" width="9.3984375" style="2" customWidth="1"/>
    <col min="12827" max="12827" width="8.8984375" style="2" customWidth="1"/>
    <col min="12828" max="12828" width="9.796875" style="2" customWidth="1"/>
    <col min="12829" max="12829" width="10.69921875" style="2" customWidth="1"/>
    <col min="12830" max="12830" width="8.8984375" style="2" customWidth="1"/>
    <col min="12831" max="12831" width="9.5" style="2" customWidth="1"/>
    <col min="12832" max="12832" width="9.296875" style="2" customWidth="1"/>
    <col min="12833" max="12833" width="0" style="2" hidden="1" customWidth="1"/>
    <col min="12834" max="12834" width="8.8984375" style="2" customWidth="1"/>
    <col min="12835" max="12835" width="10.69921875" style="2" customWidth="1"/>
    <col min="12836" max="12836" width="9.3984375" style="2" customWidth="1"/>
    <col min="12837" max="12837" width="11.796875" style="2" customWidth="1"/>
    <col min="12838" max="12838" width="10.5" style="2" customWidth="1"/>
    <col min="12839" max="12839" width="9.09765625" style="2" customWidth="1"/>
    <col min="12840" max="12840" width="8.8984375" style="2" customWidth="1"/>
    <col min="12841" max="12841" width="8.796875" style="2"/>
    <col min="12842" max="12842" width="8.8984375" style="2" customWidth="1"/>
    <col min="12843" max="13056" width="8.796875" style="2"/>
    <col min="13057" max="13057" width="4.19921875" style="2" customWidth="1"/>
    <col min="13058" max="13058" width="26.19921875" style="2" customWidth="1"/>
    <col min="13059" max="13060" width="8.09765625" style="2" customWidth="1"/>
    <col min="13061" max="13061" width="0" style="2" hidden="1" customWidth="1"/>
    <col min="13062" max="13062" width="8.8984375" style="2" customWidth="1"/>
    <col min="13063" max="13064" width="8.09765625" style="2" customWidth="1"/>
    <col min="13065" max="13065" width="0" style="2" hidden="1" customWidth="1"/>
    <col min="13066" max="13066" width="8.8984375" style="2" customWidth="1"/>
    <col min="13067" max="13068" width="7.5" style="2" customWidth="1"/>
    <col min="13069" max="13069" width="0" style="2" hidden="1" customWidth="1"/>
    <col min="13070" max="13070" width="9.09765625" style="2" customWidth="1"/>
    <col min="13071" max="13071" width="8.8984375" style="2" customWidth="1"/>
    <col min="13072" max="13072" width="9.09765625" style="2" customWidth="1"/>
    <col min="13073" max="13074" width="8.8984375" style="2" customWidth="1"/>
    <col min="13075" max="13075" width="11.59765625" style="2" customWidth="1"/>
    <col min="13076" max="13079" width="10" style="2" customWidth="1"/>
    <col min="13080" max="13080" width="11.296875" style="2" customWidth="1"/>
    <col min="13081" max="13081" width="8.8984375" style="2" customWidth="1"/>
    <col min="13082" max="13082" width="9.3984375" style="2" customWidth="1"/>
    <col min="13083" max="13083" width="8.8984375" style="2" customWidth="1"/>
    <col min="13084" max="13084" width="9.796875" style="2" customWidth="1"/>
    <col min="13085" max="13085" width="10.69921875" style="2" customWidth="1"/>
    <col min="13086" max="13086" width="8.8984375" style="2" customWidth="1"/>
    <col min="13087" max="13087" width="9.5" style="2" customWidth="1"/>
    <col min="13088" max="13088" width="9.296875" style="2" customWidth="1"/>
    <col min="13089" max="13089" width="0" style="2" hidden="1" customWidth="1"/>
    <col min="13090" max="13090" width="8.8984375" style="2" customWidth="1"/>
    <col min="13091" max="13091" width="10.69921875" style="2" customWidth="1"/>
    <col min="13092" max="13092" width="9.3984375" style="2" customWidth="1"/>
    <col min="13093" max="13093" width="11.796875" style="2" customWidth="1"/>
    <col min="13094" max="13094" width="10.5" style="2" customWidth="1"/>
    <col min="13095" max="13095" width="9.09765625" style="2" customWidth="1"/>
    <col min="13096" max="13096" width="8.8984375" style="2" customWidth="1"/>
    <col min="13097" max="13097" width="8.796875" style="2"/>
    <col min="13098" max="13098" width="8.8984375" style="2" customWidth="1"/>
    <col min="13099" max="13312" width="8.796875" style="2"/>
    <col min="13313" max="13313" width="4.19921875" style="2" customWidth="1"/>
    <col min="13314" max="13314" width="26.19921875" style="2" customWidth="1"/>
    <col min="13315" max="13316" width="8.09765625" style="2" customWidth="1"/>
    <col min="13317" max="13317" width="0" style="2" hidden="1" customWidth="1"/>
    <col min="13318" max="13318" width="8.8984375" style="2" customWidth="1"/>
    <col min="13319" max="13320" width="8.09765625" style="2" customWidth="1"/>
    <col min="13321" max="13321" width="0" style="2" hidden="1" customWidth="1"/>
    <col min="13322" max="13322" width="8.8984375" style="2" customWidth="1"/>
    <col min="13323" max="13324" width="7.5" style="2" customWidth="1"/>
    <col min="13325" max="13325" width="0" style="2" hidden="1" customWidth="1"/>
    <col min="13326" max="13326" width="9.09765625" style="2" customWidth="1"/>
    <col min="13327" max="13327" width="8.8984375" style="2" customWidth="1"/>
    <col min="13328" max="13328" width="9.09765625" style="2" customWidth="1"/>
    <col min="13329" max="13330" width="8.8984375" style="2" customWidth="1"/>
    <col min="13331" max="13331" width="11.59765625" style="2" customWidth="1"/>
    <col min="13332" max="13335" width="10" style="2" customWidth="1"/>
    <col min="13336" max="13336" width="11.296875" style="2" customWidth="1"/>
    <col min="13337" max="13337" width="8.8984375" style="2" customWidth="1"/>
    <col min="13338" max="13338" width="9.3984375" style="2" customWidth="1"/>
    <col min="13339" max="13339" width="8.8984375" style="2" customWidth="1"/>
    <col min="13340" max="13340" width="9.796875" style="2" customWidth="1"/>
    <col min="13341" max="13341" width="10.69921875" style="2" customWidth="1"/>
    <col min="13342" max="13342" width="8.8984375" style="2" customWidth="1"/>
    <col min="13343" max="13343" width="9.5" style="2" customWidth="1"/>
    <col min="13344" max="13344" width="9.296875" style="2" customWidth="1"/>
    <col min="13345" max="13345" width="0" style="2" hidden="1" customWidth="1"/>
    <col min="13346" max="13346" width="8.8984375" style="2" customWidth="1"/>
    <col min="13347" max="13347" width="10.69921875" style="2" customWidth="1"/>
    <col min="13348" max="13348" width="9.3984375" style="2" customWidth="1"/>
    <col min="13349" max="13349" width="11.796875" style="2" customWidth="1"/>
    <col min="13350" max="13350" width="10.5" style="2" customWidth="1"/>
    <col min="13351" max="13351" width="9.09765625" style="2" customWidth="1"/>
    <col min="13352" max="13352" width="8.8984375" style="2" customWidth="1"/>
    <col min="13353" max="13353" width="8.796875" style="2"/>
    <col min="13354" max="13354" width="8.8984375" style="2" customWidth="1"/>
    <col min="13355" max="13568" width="8.796875" style="2"/>
    <col min="13569" max="13569" width="4.19921875" style="2" customWidth="1"/>
    <col min="13570" max="13570" width="26.19921875" style="2" customWidth="1"/>
    <col min="13571" max="13572" width="8.09765625" style="2" customWidth="1"/>
    <col min="13573" max="13573" width="0" style="2" hidden="1" customWidth="1"/>
    <col min="13574" max="13574" width="8.8984375" style="2" customWidth="1"/>
    <col min="13575" max="13576" width="8.09765625" style="2" customWidth="1"/>
    <col min="13577" max="13577" width="0" style="2" hidden="1" customWidth="1"/>
    <col min="13578" max="13578" width="8.8984375" style="2" customWidth="1"/>
    <col min="13579" max="13580" width="7.5" style="2" customWidth="1"/>
    <col min="13581" max="13581" width="0" style="2" hidden="1" customWidth="1"/>
    <col min="13582" max="13582" width="9.09765625" style="2" customWidth="1"/>
    <col min="13583" max="13583" width="8.8984375" style="2" customWidth="1"/>
    <col min="13584" max="13584" width="9.09765625" style="2" customWidth="1"/>
    <col min="13585" max="13586" width="8.8984375" style="2" customWidth="1"/>
    <col min="13587" max="13587" width="11.59765625" style="2" customWidth="1"/>
    <col min="13588" max="13591" width="10" style="2" customWidth="1"/>
    <col min="13592" max="13592" width="11.296875" style="2" customWidth="1"/>
    <col min="13593" max="13593" width="8.8984375" style="2" customWidth="1"/>
    <col min="13594" max="13594" width="9.3984375" style="2" customWidth="1"/>
    <col min="13595" max="13595" width="8.8984375" style="2" customWidth="1"/>
    <col min="13596" max="13596" width="9.796875" style="2" customWidth="1"/>
    <col min="13597" max="13597" width="10.69921875" style="2" customWidth="1"/>
    <col min="13598" max="13598" width="8.8984375" style="2" customWidth="1"/>
    <col min="13599" max="13599" width="9.5" style="2" customWidth="1"/>
    <col min="13600" max="13600" width="9.296875" style="2" customWidth="1"/>
    <col min="13601" max="13601" width="0" style="2" hidden="1" customWidth="1"/>
    <col min="13602" max="13602" width="8.8984375" style="2" customWidth="1"/>
    <col min="13603" max="13603" width="10.69921875" style="2" customWidth="1"/>
    <col min="13604" max="13604" width="9.3984375" style="2" customWidth="1"/>
    <col min="13605" max="13605" width="11.796875" style="2" customWidth="1"/>
    <col min="13606" max="13606" width="10.5" style="2" customWidth="1"/>
    <col min="13607" max="13607" width="9.09765625" style="2" customWidth="1"/>
    <col min="13608" max="13608" width="8.8984375" style="2" customWidth="1"/>
    <col min="13609" max="13609" width="8.796875" style="2"/>
    <col min="13610" max="13610" width="8.8984375" style="2" customWidth="1"/>
    <col min="13611" max="13824" width="8.796875" style="2"/>
    <col min="13825" max="13825" width="4.19921875" style="2" customWidth="1"/>
    <col min="13826" max="13826" width="26.19921875" style="2" customWidth="1"/>
    <col min="13827" max="13828" width="8.09765625" style="2" customWidth="1"/>
    <col min="13829" max="13829" width="0" style="2" hidden="1" customWidth="1"/>
    <col min="13830" max="13830" width="8.8984375" style="2" customWidth="1"/>
    <col min="13831" max="13832" width="8.09765625" style="2" customWidth="1"/>
    <col min="13833" max="13833" width="0" style="2" hidden="1" customWidth="1"/>
    <col min="13834" max="13834" width="8.8984375" style="2" customWidth="1"/>
    <col min="13835" max="13836" width="7.5" style="2" customWidth="1"/>
    <col min="13837" max="13837" width="0" style="2" hidden="1" customWidth="1"/>
    <col min="13838" max="13838" width="9.09765625" style="2" customWidth="1"/>
    <col min="13839" max="13839" width="8.8984375" style="2" customWidth="1"/>
    <col min="13840" max="13840" width="9.09765625" style="2" customWidth="1"/>
    <col min="13841" max="13842" width="8.8984375" style="2" customWidth="1"/>
    <col min="13843" max="13843" width="11.59765625" style="2" customWidth="1"/>
    <col min="13844" max="13847" width="10" style="2" customWidth="1"/>
    <col min="13848" max="13848" width="11.296875" style="2" customWidth="1"/>
    <col min="13849" max="13849" width="8.8984375" style="2" customWidth="1"/>
    <col min="13850" max="13850" width="9.3984375" style="2" customWidth="1"/>
    <col min="13851" max="13851" width="8.8984375" style="2" customWidth="1"/>
    <col min="13852" max="13852" width="9.796875" style="2" customWidth="1"/>
    <col min="13853" max="13853" width="10.69921875" style="2" customWidth="1"/>
    <col min="13854" max="13854" width="8.8984375" style="2" customWidth="1"/>
    <col min="13855" max="13855" width="9.5" style="2" customWidth="1"/>
    <col min="13856" max="13856" width="9.296875" style="2" customWidth="1"/>
    <col min="13857" max="13857" width="0" style="2" hidden="1" customWidth="1"/>
    <col min="13858" max="13858" width="8.8984375" style="2" customWidth="1"/>
    <col min="13859" max="13859" width="10.69921875" style="2" customWidth="1"/>
    <col min="13860" max="13860" width="9.3984375" style="2" customWidth="1"/>
    <col min="13861" max="13861" width="11.796875" style="2" customWidth="1"/>
    <col min="13862" max="13862" width="10.5" style="2" customWidth="1"/>
    <col min="13863" max="13863" width="9.09765625" style="2" customWidth="1"/>
    <col min="13864" max="13864" width="8.8984375" style="2" customWidth="1"/>
    <col min="13865" max="13865" width="8.796875" style="2"/>
    <col min="13866" max="13866" width="8.8984375" style="2" customWidth="1"/>
    <col min="13867" max="14080" width="8.796875" style="2"/>
    <col min="14081" max="14081" width="4.19921875" style="2" customWidth="1"/>
    <col min="14082" max="14082" width="26.19921875" style="2" customWidth="1"/>
    <col min="14083" max="14084" width="8.09765625" style="2" customWidth="1"/>
    <col min="14085" max="14085" width="0" style="2" hidden="1" customWidth="1"/>
    <col min="14086" max="14086" width="8.8984375" style="2" customWidth="1"/>
    <col min="14087" max="14088" width="8.09765625" style="2" customWidth="1"/>
    <col min="14089" max="14089" width="0" style="2" hidden="1" customWidth="1"/>
    <col min="14090" max="14090" width="8.8984375" style="2" customWidth="1"/>
    <col min="14091" max="14092" width="7.5" style="2" customWidth="1"/>
    <col min="14093" max="14093" width="0" style="2" hidden="1" customWidth="1"/>
    <col min="14094" max="14094" width="9.09765625" style="2" customWidth="1"/>
    <col min="14095" max="14095" width="8.8984375" style="2" customWidth="1"/>
    <col min="14096" max="14096" width="9.09765625" style="2" customWidth="1"/>
    <col min="14097" max="14098" width="8.8984375" style="2" customWidth="1"/>
    <col min="14099" max="14099" width="11.59765625" style="2" customWidth="1"/>
    <col min="14100" max="14103" width="10" style="2" customWidth="1"/>
    <col min="14104" max="14104" width="11.296875" style="2" customWidth="1"/>
    <col min="14105" max="14105" width="8.8984375" style="2" customWidth="1"/>
    <col min="14106" max="14106" width="9.3984375" style="2" customWidth="1"/>
    <col min="14107" max="14107" width="8.8984375" style="2" customWidth="1"/>
    <col min="14108" max="14108" width="9.796875" style="2" customWidth="1"/>
    <col min="14109" max="14109" width="10.69921875" style="2" customWidth="1"/>
    <col min="14110" max="14110" width="8.8984375" style="2" customWidth="1"/>
    <col min="14111" max="14111" width="9.5" style="2" customWidth="1"/>
    <col min="14112" max="14112" width="9.296875" style="2" customWidth="1"/>
    <col min="14113" max="14113" width="0" style="2" hidden="1" customWidth="1"/>
    <col min="14114" max="14114" width="8.8984375" style="2" customWidth="1"/>
    <col min="14115" max="14115" width="10.69921875" style="2" customWidth="1"/>
    <col min="14116" max="14116" width="9.3984375" style="2" customWidth="1"/>
    <col min="14117" max="14117" width="11.796875" style="2" customWidth="1"/>
    <col min="14118" max="14118" width="10.5" style="2" customWidth="1"/>
    <col min="14119" max="14119" width="9.09765625" style="2" customWidth="1"/>
    <col min="14120" max="14120" width="8.8984375" style="2" customWidth="1"/>
    <col min="14121" max="14121" width="8.796875" style="2"/>
    <col min="14122" max="14122" width="8.8984375" style="2" customWidth="1"/>
    <col min="14123" max="14336" width="8.796875" style="2"/>
    <col min="14337" max="14337" width="4.19921875" style="2" customWidth="1"/>
    <col min="14338" max="14338" width="26.19921875" style="2" customWidth="1"/>
    <col min="14339" max="14340" width="8.09765625" style="2" customWidth="1"/>
    <col min="14341" max="14341" width="0" style="2" hidden="1" customWidth="1"/>
    <col min="14342" max="14342" width="8.8984375" style="2" customWidth="1"/>
    <col min="14343" max="14344" width="8.09765625" style="2" customWidth="1"/>
    <col min="14345" max="14345" width="0" style="2" hidden="1" customWidth="1"/>
    <col min="14346" max="14346" width="8.8984375" style="2" customWidth="1"/>
    <col min="14347" max="14348" width="7.5" style="2" customWidth="1"/>
    <col min="14349" max="14349" width="0" style="2" hidden="1" customWidth="1"/>
    <col min="14350" max="14350" width="9.09765625" style="2" customWidth="1"/>
    <col min="14351" max="14351" width="8.8984375" style="2" customWidth="1"/>
    <col min="14352" max="14352" width="9.09765625" style="2" customWidth="1"/>
    <col min="14353" max="14354" width="8.8984375" style="2" customWidth="1"/>
    <col min="14355" max="14355" width="11.59765625" style="2" customWidth="1"/>
    <col min="14356" max="14359" width="10" style="2" customWidth="1"/>
    <col min="14360" max="14360" width="11.296875" style="2" customWidth="1"/>
    <col min="14361" max="14361" width="8.8984375" style="2" customWidth="1"/>
    <col min="14362" max="14362" width="9.3984375" style="2" customWidth="1"/>
    <col min="14363" max="14363" width="8.8984375" style="2" customWidth="1"/>
    <col min="14364" max="14364" width="9.796875" style="2" customWidth="1"/>
    <col min="14365" max="14365" width="10.69921875" style="2" customWidth="1"/>
    <col min="14366" max="14366" width="8.8984375" style="2" customWidth="1"/>
    <col min="14367" max="14367" width="9.5" style="2" customWidth="1"/>
    <col min="14368" max="14368" width="9.296875" style="2" customWidth="1"/>
    <col min="14369" max="14369" width="0" style="2" hidden="1" customWidth="1"/>
    <col min="14370" max="14370" width="8.8984375" style="2" customWidth="1"/>
    <col min="14371" max="14371" width="10.69921875" style="2" customWidth="1"/>
    <col min="14372" max="14372" width="9.3984375" style="2" customWidth="1"/>
    <col min="14373" max="14373" width="11.796875" style="2" customWidth="1"/>
    <col min="14374" max="14374" width="10.5" style="2" customWidth="1"/>
    <col min="14375" max="14375" width="9.09765625" style="2" customWidth="1"/>
    <col min="14376" max="14376" width="8.8984375" style="2" customWidth="1"/>
    <col min="14377" max="14377" width="8.796875" style="2"/>
    <col min="14378" max="14378" width="8.8984375" style="2" customWidth="1"/>
    <col min="14379" max="14592" width="8.796875" style="2"/>
    <col min="14593" max="14593" width="4.19921875" style="2" customWidth="1"/>
    <col min="14594" max="14594" width="26.19921875" style="2" customWidth="1"/>
    <col min="14595" max="14596" width="8.09765625" style="2" customWidth="1"/>
    <col min="14597" max="14597" width="0" style="2" hidden="1" customWidth="1"/>
    <col min="14598" max="14598" width="8.8984375" style="2" customWidth="1"/>
    <col min="14599" max="14600" width="8.09765625" style="2" customWidth="1"/>
    <col min="14601" max="14601" width="0" style="2" hidden="1" customWidth="1"/>
    <col min="14602" max="14602" width="8.8984375" style="2" customWidth="1"/>
    <col min="14603" max="14604" width="7.5" style="2" customWidth="1"/>
    <col min="14605" max="14605" width="0" style="2" hidden="1" customWidth="1"/>
    <col min="14606" max="14606" width="9.09765625" style="2" customWidth="1"/>
    <col min="14607" max="14607" width="8.8984375" style="2" customWidth="1"/>
    <col min="14608" max="14608" width="9.09765625" style="2" customWidth="1"/>
    <col min="14609" max="14610" width="8.8984375" style="2" customWidth="1"/>
    <col min="14611" max="14611" width="11.59765625" style="2" customWidth="1"/>
    <col min="14612" max="14615" width="10" style="2" customWidth="1"/>
    <col min="14616" max="14616" width="11.296875" style="2" customWidth="1"/>
    <col min="14617" max="14617" width="8.8984375" style="2" customWidth="1"/>
    <col min="14618" max="14618" width="9.3984375" style="2" customWidth="1"/>
    <col min="14619" max="14619" width="8.8984375" style="2" customWidth="1"/>
    <col min="14620" max="14620" width="9.796875" style="2" customWidth="1"/>
    <col min="14621" max="14621" width="10.69921875" style="2" customWidth="1"/>
    <col min="14622" max="14622" width="8.8984375" style="2" customWidth="1"/>
    <col min="14623" max="14623" width="9.5" style="2" customWidth="1"/>
    <col min="14624" max="14624" width="9.296875" style="2" customWidth="1"/>
    <col min="14625" max="14625" width="0" style="2" hidden="1" customWidth="1"/>
    <col min="14626" max="14626" width="8.8984375" style="2" customWidth="1"/>
    <col min="14627" max="14627" width="10.69921875" style="2" customWidth="1"/>
    <col min="14628" max="14628" width="9.3984375" style="2" customWidth="1"/>
    <col min="14629" max="14629" width="11.796875" style="2" customWidth="1"/>
    <col min="14630" max="14630" width="10.5" style="2" customWidth="1"/>
    <col min="14631" max="14631" width="9.09765625" style="2" customWidth="1"/>
    <col min="14632" max="14632" width="8.8984375" style="2" customWidth="1"/>
    <col min="14633" max="14633" width="8.796875" style="2"/>
    <col min="14634" max="14634" width="8.8984375" style="2" customWidth="1"/>
    <col min="14635" max="14848" width="8.796875" style="2"/>
    <col min="14849" max="14849" width="4.19921875" style="2" customWidth="1"/>
    <col min="14850" max="14850" width="26.19921875" style="2" customWidth="1"/>
    <col min="14851" max="14852" width="8.09765625" style="2" customWidth="1"/>
    <col min="14853" max="14853" width="0" style="2" hidden="1" customWidth="1"/>
    <col min="14854" max="14854" width="8.8984375" style="2" customWidth="1"/>
    <col min="14855" max="14856" width="8.09765625" style="2" customWidth="1"/>
    <col min="14857" max="14857" width="0" style="2" hidden="1" customWidth="1"/>
    <col min="14858" max="14858" width="8.8984375" style="2" customWidth="1"/>
    <col min="14859" max="14860" width="7.5" style="2" customWidth="1"/>
    <col min="14861" max="14861" width="0" style="2" hidden="1" customWidth="1"/>
    <col min="14862" max="14862" width="9.09765625" style="2" customWidth="1"/>
    <col min="14863" max="14863" width="8.8984375" style="2" customWidth="1"/>
    <col min="14864" max="14864" width="9.09765625" style="2" customWidth="1"/>
    <col min="14865" max="14866" width="8.8984375" style="2" customWidth="1"/>
    <col min="14867" max="14867" width="11.59765625" style="2" customWidth="1"/>
    <col min="14868" max="14871" width="10" style="2" customWidth="1"/>
    <col min="14872" max="14872" width="11.296875" style="2" customWidth="1"/>
    <col min="14873" max="14873" width="8.8984375" style="2" customWidth="1"/>
    <col min="14874" max="14874" width="9.3984375" style="2" customWidth="1"/>
    <col min="14875" max="14875" width="8.8984375" style="2" customWidth="1"/>
    <col min="14876" max="14876" width="9.796875" style="2" customWidth="1"/>
    <col min="14877" max="14877" width="10.69921875" style="2" customWidth="1"/>
    <col min="14878" max="14878" width="8.8984375" style="2" customWidth="1"/>
    <col min="14879" max="14879" width="9.5" style="2" customWidth="1"/>
    <col min="14880" max="14880" width="9.296875" style="2" customWidth="1"/>
    <col min="14881" max="14881" width="0" style="2" hidden="1" customWidth="1"/>
    <col min="14882" max="14882" width="8.8984375" style="2" customWidth="1"/>
    <col min="14883" max="14883" width="10.69921875" style="2" customWidth="1"/>
    <col min="14884" max="14884" width="9.3984375" style="2" customWidth="1"/>
    <col min="14885" max="14885" width="11.796875" style="2" customWidth="1"/>
    <col min="14886" max="14886" width="10.5" style="2" customWidth="1"/>
    <col min="14887" max="14887" width="9.09765625" style="2" customWidth="1"/>
    <col min="14888" max="14888" width="8.8984375" style="2" customWidth="1"/>
    <col min="14889" max="14889" width="8.796875" style="2"/>
    <col min="14890" max="14890" width="8.8984375" style="2" customWidth="1"/>
    <col min="14891" max="15104" width="8.796875" style="2"/>
    <col min="15105" max="15105" width="4.19921875" style="2" customWidth="1"/>
    <col min="15106" max="15106" width="26.19921875" style="2" customWidth="1"/>
    <col min="15107" max="15108" width="8.09765625" style="2" customWidth="1"/>
    <col min="15109" max="15109" width="0" style="2" hidden="1" customWidth="1"/>
    <col min="15110" max="15110" width="8.8984375" style="2" customWidth="1"/>
    <col min="15111" max="15112" width="8.09765625" style="2" customWidth="1"/>
    <col min="15113" max="15113" width="0" style="2" hidden="1" customWidth="1"/>
    <col min="15114" max="15114" width="8.8984375" style="2" customWidth="1"/>
    <col min="15115" max="15116" width="7.5" style="2" customWidth="1"/>
    <col min="15117" max="15117" width="0" style="2" hidden="1" customWidth="1"/>
    <col min="15118" max="15118" width="9.09765625" style="2" customWidth="1"/>
    <col min="15119" max="15119" width="8.8984375" style="2" customWidth="1"/>
    <col min="15120" max="15120" width="9.09765625" style="2" customWidth="1"/>
    <col min="15121" max="15122" width="8.8984375" style="2" customWidth="1"/>
    <col min="15123" max="15123" width="11.59765625" style="2" customWidth="1"/>
    <col min="15124" max="15127" width="10" style="2" customWidth="1"/>
    <col min="15128" max="15128" width="11.296875" style="2" customWidth="1"/>
    <col min="15129" max="15129" width="8.8984375" style="2" customWidth="1"/>
    <col min="15130" max="15130" width="9.3984375" style="2" customWidth="1"/>
    <col min="15131" max="15131" width="8.8984375" style="2" customWidth="1"/>
    <col min="15132" max="15132" width="9.796875" style="2" customWidth="1"/>
    <col min="15133" max="15133" width="10.69921875" style="2" customWidth="1"/>
    <col min="15134" max="15134" width="8.8984375" style="2" customWidth="1"/>
    <col min="15135" max="15135" width="9.5" style="2" customWidth="1"/>
    <col min="15136" max="15136" width="9.296875" style="2" customWidth="1"/>
    <col min="15137" max="15137" width="0" style="2" hidden="1" customWidth="1"/>
    <col min="15138" max="15138" width="8.8984375" style="2" customWidth="1"/>
    <col min="15139" max="15139" width="10.69921875" style="2" customWidth="1"/>
    <col min="15140" max="15140" width="9.3984375" style="2" customWidth="1"/>
    <col min="15141" max="15141" width="11.796875" style="2" customWidth="1"/>
    <col min="15142" max="15142" width="10.5" style="2" customWidth="1"/>
    <col min="15143" max="15143" width="9.09765625" style="2" customWidth="1"/>
    <col min="15144" max="15144" width="8.8984375" style="2" customWidth="1"/>
    <col min="15145" max="15145" width="8.796875" style="2"/>
    <col min="15146" max="15146" width="8.8984375" style="2" customWidth="1"/>
    <col min="15147" max="15360" width="8.796875" style="2"/>
    <col min="15361" max="15361" width="4.19921875" style="2" customWidth="1"/>
    <col min="15362" max="15362" width="26.19921875" style="2" customWidth="1"/>
    <col min="15363" max="15364" width="8.09765625" style="2" customWidth="1"/>
    <col min="15365" max="15365" width="0" style="2" hidden="1" customWidth="1"/>
    <col min="15366" max="15366" width="8.8984375" style="2" customWidth="1"/>
    <col min="15367" max="15368" width="8.09765625" style="2" customWidth="1"/>
    <col min="15369" max="15369" width="0" style="2" hidden="1" customWidth="1"/>
    <col min="15370" max="15370" width="8.8984375" style="2" customWidth="1"/>
    <col min="15371" max="15372" width="7.5" style="2" customWidth="1"/>
    <col min="15373" max="15373" width="0" style="2" hidden="1" customWidth="1"/>
    <col min="15374" max="15374" width="9.09765625" style="2" customWidth="1"/>
    <col min="15375" max="15375" width="8.8984375" style="2" customWidth="1"/>
    <col min="15376" max="15376" width="9.09765625" style="2" customWidth="1"/>
    <col min="15377" max="15378" width="8.8984375" style="2" customWidth="1"/>
    <col min="15379" max="15379" width="11.59765625" style="2" customWidth="1"/>
    <col min="15380" max="15383" width="10" style="2" customWidth="1"/>
    <col min="15384" max="15384" width="11.296875" style="2" customWidth="1"/>
    <col min="15385" max="15385" width="8.8984375" style="2" customWidth="1"/>
    <col min="15386" max="15386" width="9.3984375" style="2" customWidth="1"/>
    <col min="15387" max="15387" width="8.8984375" style="2" customWidth="1"/>
    <col min="15388" max="15388" width="9.796875" style="2" customWidth="1"/>
    <col min="15389" max="15389" width="10.69921875" style="2" customWidth="1"/>
    <col min="15390" max="15390" width="8.8984375" style="2" customWidth="1"/>
    <col min="15391" max="15391" width="9.5" style="2" customWidth="1"/>
    <col min="15392" max="15392" width="9.296875" style="2" customWidth="1"/>
    <col min="15393" max="15393" width="0" style="2" hidden="1" customWidth="1"/>
    <col min="15394" max="15394" width="8.8984375" style="2" customWidth="1"/>
    <col min="15395" max="15395" width="10.69921875" style="2" customWidth="1"/>
    <col min="15396" max="15396" width="9.3984375" style="2" customWidth="1"/>
    <col min="15397" max="15397" width="11.796875" style="2" customWidth="1"/>
    <col min="15398" max="15398" width="10.5" style="2" customWidth="1"/>
    <col min="15399" max="15399" width="9.09765625" style="2" customWidth="1"/>
    <col min="15400" max="15400" width="8.8984375" style="2" customWidth="1"/>
    <col min="15401" max="15401" width="8.796875" style="2"/>
    <col min="15402" max="15402" width="8.8984375" style="2" customWidth="1"/>
    <col min="15403" max="15616" width="8.796875" style="2"/>
    <col min="15617" max="15617" width="4.19921875" style="2" customWidth="1"/>
    <col min="15618" max="15618" width="26.19921875" style="2" customWidth="1"/>
    <col min="15619" max="15620" width="8.09765625" style="2" customWidth="1"/>
    <col min="15621" max="15621" width="0" style="2" hidden="1" customWidth="1"/>
    <col min="15622" max="15622" width="8.8984375" style="2" customWidth="1"/>
    <col min="15623" max="15624" width="8.09765625" style="2" customWidth="1"/>
    <col min="15625" max="15625" width="0" style="2" hidden="1" customWidth="1"/>
    <col min="15626" max="15626" width="8.8984375" style="2" customWidth="1"/>
    <col min="15627" max="15628" width="7.5" style="2" customWidth="1"/>
    <col min="15629" max="15629" width="0" style="2" hidden="1" customWidth="1"/>
    <col min="15630" max="15630" width="9.09765625" style="2" customWidth="1"/>
    <col min="15631" max="15631" width="8.8984375" style="2" customWidth="1"/>
    <col min="15632" max="15632" width="9.09765625" style="2" customWidth="1"/>
    <col min="15633" max="15634" width="8.8984375" style="2" customWidth="1"/>
    <col min="15635" max="15635" width="11.59765625" style="2" customWidth="1"/>
    <col min="15636" max="15639" width="10" style="2" customWidth="1"/>
    <col min="15640" max="15640" width="11.296875" style="2" customWidth="1"/>
    <col min="15641" max="15641" width="8.8984375" style="2" customWidth="1"/>
    <col min="15642" max="15642" width="9.3984375" style="2" customWidth="1"/>
    <col min="15643" max="15643" width="8.8984375" style="2" customWidth="1"/>
    <col min="15644" max="15644" width="9.796875" style="2" customWidth="1"/>
    <col min="15645" max="15645" width="10.69921875" style="2" customWidth="1"/>
    <col min="15646" max="15646" width="8.8984375" style="2" customWidth="1"/>
    <col min="15647" max="15647" width="9.5" style="2" customWidth="1"/>
    <col min="15648" max="15648" width="9.296875" style="2" customWidth="1"/>
    <col min="15649" max="15649" width="0" style="2" hidden="1" customWidth="1"/>
    <col min="15650" max="15650" width="8.8984375" style="2" customWidth="1"/>
    <col min="15651" max="15651" width="10.69921875" style="2" customWidth="1"/>
    <col min="15652" max="15652" width="9.3984375" style="2" customWidth="1"/>
    <col min="15653" max="15653" width="11.796875" style="2" customWidth="1"/>
    <col min="15654" max="15654" width="10.5" style="2" customWidth="1"/>
    <col min="15655" max="15655" width="9.09765625" style="2" customWidth="1"/>
    <col min="15656" max="15656" width="8.8984375" style="2" customWidth="1"/>
    <col min="15657" max="15657" width="8.796875" style="2"/>
    <col min="15658" max="15658" width="8.8984375" style="2" customWidth="1"/>
    <col min="15659" max="15872" width="8.796875" style="2"/>
    <col min="15873" max="15873" width="4.19921875" style="2" customWidth="1"/>
    <col min="15874" max="15874" width="26.19921875" style="2" customWidth="1"/>
    <col min="15875" max="15876" width="8.09765625" style="2" customWidth="1"/>
    <col min="15877" max="15877" width="0" style="2" hidden="1" customWidth="1"/>
    <col min="15878" max="15878" width="8.8984375" style="2" customWidth="1"/>
    <col min="15879" max="15880" width="8.09765625" style="2" customWidth="1"/>
    <col min="15881" max="15881" width="0" style="2" hidden="1" customWidth="1"/>
    <col min="15882" max="15882" width="8.8984375" style="2" customWidth="1"/>
    <col min="15883" max="15884" width="7.5" style="2" customWidth="1"/>
    <col min="15885" max="15885" width="0" style="2" hidden="1" customWidth="1"/>
    <col min="15886" max="15886" width="9.09765625" style="2" customWidth="1"/>
    <col min="15887" max="15887" width="8.8984375" style="2" customWidth="1"/>
    <col min="15888" max="15888" width="9.09765625" style="2" customWidth="1"/>
    <col min="15889" max="15890" width="8.8984375" style="2" customWidth="1"/>
    <col min="15891" max="15891" width="11.59765625" style="2" customWidth="1"/>
    <col min="15892" max="15895" width="10" style="2" customWidth="1"/>
    <col min="15896" max="15896" width="11.296875" style="2" customWidth="1"/>
    <col min="15897" max="15897" width="8.8984375" style="2" customWidth="1"/>
    <col min="15898" max="15898" width="9.3984375" style="2" customWidth="1"/>
    <col min="15899" max="15899" width="8.8984375" style="2" customWidth="1"/>
    <col min="15900" max="15900" width="9.796875" style="2" customWidth="1"/>
    <col min="15901" max="15901" width="10.69921875" style="2" customWidth="1"/>
    <col min="15902" max="15902" width="8.8984375" style="2" customWidth="1"/>
    <col min="15903" max="15903" width="9.5" style="2" customWidth="1"/>
    <col min="15904" max="15904" width="9.296875" style="2" customWidth="1"/>
    <col min="15905" max="15905" width="0" style="2" hidden="1" customWidth="1"/>
    <col min="15906" max="15906" width="8.8984375" style="2" customWidth="1"/>
    <col min="15907" max="15907" width="10.69921875" style="2" customWidth="1"/>
    <col min="15908" max="15908" width="9.3984375" style="2" customWidth="1"/>
    <col min="15909" max="15909" width="11.796875" style="2" customWidth="1"/>
    <col min="15910" max="15910" width="10.5" style="2" customWidth="1"/>
    <col min="15911" max="15911" width="9.09765625" style="2" customWidth="1"/>
    <col min="15912" max="15912" width="8.8984375" style="2" customWidth="1"/>
    <col min="15913" max="15913" width="8.796875" style="2"/>
    <col min="15914" max="15914" width="8.8984375" style="2" customWidth="1"/>
    <col min="15915" max="16128" width="8.796875" style="2"/>
    <col min="16129" max="16129" width="4.19921875" style="2" customWidth="1"/>
    <col min="16130" max="16130" width="26.19921875" style="2" customWidth="1"/>
    <col min="16131" max="16132" width="8.09765625" style="2" customWidth="1"/>
    <col min="16133" max="16133" width="0" style="2" hidden="1" customWidth="1"/>
    <col min="16134" max="16134" width="8.8984375" style="2" customWidth="1"/>
    <col min="16135" max="16136" width="8.09765625" style="2" customWidth="1"/>
    <col min="16137" max="16137" width="0" style="2" hidden="1" customWidth="1"/>
    <col min="16138" max="16138" width="8.8984375" style="2" customWidth="1"/>
    <col min="16139" max="16140" width="7.5" style="2" customWidth="1"/>
    <col min="16141" max="16141" width="0" style="2" hidden="1" customWidth="1"/>
    <col min="16142" max="16142" width="9.09765625" style="2" customWidth="1"/>
    <col min="16143" max="16143" width="8.8984375" style="2" customWidth="1"/>
    <col min="16144" max="16144" width="9.09765625" style="2" customWidth="1"/>
    <col min="16145" max="16146" width="8.8984375" style="2" customWidth="1"/>
    <col min="16147" max="16147" width="11.59765625" style="2" customWidth="1"/>
    <col min="16148" max="16151" width="10" style="2" customWidth="1"/>
    <col min="16152" max="16152" width="11.296875" style="2" customWidth="1"/>
    <col min="16153" max="16153" width="8.8984375" style="2" customWidth="1"/>
    <col min="16154" max="16154" width="9.3984375" style="2" customWidth="1"/>
    <col min="16155" max="16155" width="8.8984375" style="2" customWidth="1"/>
    <col min="16156" max="16156" width="9.796875" style="2" customWidth="1"/>
    <col min="16157" max="16157" width="10.69921875" style="2" customWidth="1"/>
    <col min="16158" max="16158" width="8.8984375" style="2" customWidth="1"/>
    <col min="16159" max="16159" width="9.5" style="2" customWidth="1"/>
    <col min="16160" max="16160" width="9.296875" style="2" customWidth="1"/>
    <col min="16161" max="16161" width="0" style="2" hidden="1" customWidth="1"/>
    <col min="16162" max="16162" width="8.8984375" style="2" customWidth="1"/>
    <col min="16163" max="16163" width="10.69921875" style="2" customWidth="1"/>
    <col min="16164" max="16164" width="9.3984375" style="2" customWidth="1"/>
    <col min="16165" max="16165" width="11.796875" style="2" customWidth="1"/>
    <col min="16166" max="16166" width="10.5" style="2" customWidth="1"/>
    <col min="16167" max="16167" width="9.09765625" style="2" customWidth="1"/>
    <col min="16168" max="16168" width="8.8984375" style="2" customWidth="1"/>
    <col min="16169" max="16169" width="8.796875" style="2"/>
    <col min="16170" max="16170" width="8.8984375" style="2" customWidth="1"/>
    <col min="16171" max="16384" width="8.796875" style="2"/>
  </cols>
  <sheetData>
    <row r="1" spans="1:52" ht="39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2" ht="15" customHeigh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 t="s">
        <v>2</v>
      </c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3</v>
      </c>
      <c r="AM2" s="9"/>
      <c r="AN2" s="9"/>
      <c r="AO2" s="10"/>
      <c r="AQ2" s="11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39.75" customHeight="1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/>
      <c r="AM3" s="9"/>
      <c r="AN3" s="9"/>
      <c r="AO3" s="10"/>
      <c r="AQ3" s="11"/>
      <c r="AR3" s="12"/>
      <c r="AS3" s="12"/>
      <c r="AT3" s="12"/>
      <c r="AU3" s="12"/>
      <c r="AV3" s="12"/>
      <c r="AW3" s="12"/>
      <c r="AX3" s="12"/>
      <c r="AY3" s="12"/>
      <c r="AZ3" s="12"/>
    </row>
    <row r="4" spans="1:52" s="25" customFormat="1" ht="81" customHeight="1" x14ac:dyDescent="0.3">
      <c r="A4" s="16" t="s">
        <v>4</v>
      </c>
      <c r="B4" s="17" t="s">
        <v>5</v>
      </c>
      <c r="C4" s="18" t="s">
        <v>6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18" t="s">
        <v>7</v>
      </c>
      <c r="S4" s="20"/>
      <c r="T4" s="21"/>
      <c r="U4" s="21"/>
      <c r="V4" s="21"/>
      <c r="W4" s="21"/>
      <c r="X4" s="22"/>
      <c r="Y4" s="23" t="s">
        <v>8</v>
      </c>
      <c r="Z4" s="23"/>
      <c r="AA4" s="23"/>
      <c r="AB4" s="23"/>
      <c r="AC4" s="23" t="s">
        <v>9</v>
      </c>
      <c r="AD4" s="23"/>
      <c r="AE4" s="23"/>
      <c r="AF4" s="23"/>
      <c r="AG4" s="23"/>
      <c r="AH4" s="23"/>
      <c r="AI4" s="23" t="s">
        <v>10</v>
      </c>
      <c r="AJ4" s="23"/>
      <c r="AK4" s="22"/>
      <c r="AL4" s="23" t="s">
        <v>11</v>
      </c>
      <c r="AM4" s="23"/>
      <c r="AN4" s="23"/>
      <c r="AO4" s="24"/>
      <c r="AP4" s="25">
        <v>17</v>
      </c>
      <c r="AQ4" s="26"/>
      <c r="AR4" s="27"/>
      <c r="AS4" s="27"/>
      <c r="AT4" s="27"/>
      <c r="AU4" s="27"/>
      <c r="AV4" s="27"/>
      <c r="AW4" s="27"/>
      <c r="AX4" s="27"/>
      <c r="AY4" s="27"/>
      <c r="AZ4" s="27"/>
    </row>
    <row r="5" spans="1:52" s="25" customFormat="1" ht="103.5" customHeight="1" x14ac:dyDescent="0.25">
      <c r="A5" s="28"/>
      <c r="B5" s="29" t="s">
        <v>12</v>
      </c>
      <c r="C5" s="30" t="s">
        <v>13</v>
      </c>
      <c r="D5" s="30" t="s">
        <v>14</v>
      </c>
      <c r="E5" s="30"/>
      <c r="F5" s="31" t="s">
        <v>15</v>
      </c>
      <c r="G5" s="30" t="s">
        <v>16</v>
      </c>
      <c r="H5" s="30" t="s">
        <v>17</v>
      </c>
      <c r="I5" s="30"/>
      <c r="J5" s="31" t="s">
        <v>15</v>
      </c>
      <c r="K5" s="30" t="s">
        <v>18</v>
      </c>
      <c r="L5" s="30" t="s">
        <v>19</v>
      </c>
      <c r="M5" s="30"/>
      <c r="N5" s="31" t="s">
        <v>15</v>
      </c>
      <c r="O5" s="30" t="s">
        <v>20</v>
      </c>
      <c r="P5" s="30" t="s">
        <v>21</v>
      </c>
      <c r="Q5" s="31" t="s">
        <v>22</v>
      </c>
      <c r="R5" s="30" t="s">
        <v>23</v>
      </c>
      <c r="S5" s="31" t="s">
        <v>15</v>
      </c>
      <c r="T5" s="30" t="s">
        <v>24</v>
      </c>
      <c r="U5" s="30" t="s">
        <v>25</v>
      </c>
      <c r="V5" s="30" t="s">
        <v>26</v>
      </c>
      <c r="W5" s="31" t="s">
        <v>22</v>
      </c>
      <c r="X5" s="32" t="s">
        <v>27</v>
      </c>
      <c r="Y5" s="33" t="s">
        <v>28</v>
      </c>
      <c r="Z5" s="31" t="s">
        <v>29</v>
      </c>
      <c r="AA5" s="33" t="s">
        <v>30</v>
      </c>
      <c r="AB5" s="31" t="s">
        <v>29</v>
      </c>
      <c r="AC5" s="33" t="s">
        <v>31</v>
      </c>
      <c r="AD5" s="33" t="s">
        <v>32</v>
      </c>
      <c r="AE5" s="31" t="s">
        <v>33</v>
      </c>
      <c r="AF5" s="33" t="s">
        <v>34</v>
      </c>
      <c r="AG5" s="33"/>
      <c r="AH5" s="31" t="s">
        <v>33</v>
      </c>
      <c r="AI5" s="33" t="s">
        <v>35</v>
      </c>
      <c r="AJ5" s="31" t="s">
        <v>33</v>
      </c>
      <c r="AK5" s="34" t="s">
        <v>36</v>
      </c>
      <c r="AL5" s="35" t="s">
        <v>37</v>
      </c>
      <c r="AM5" s="35" t="s">
        <v>38</v>
      </c>
      <c r="AN5" s="31" t="s">
        <v>29</v>
      </c>
      <c r="AO5" s="34" t="s">
        <v>39</v>
      </c>
      <c r="AP5" s="36" t="s">
        <v>40</v>
      </c>
      <c r="AQ5" s="36" t="s">
        <v>41</v>
      </c>
      <c r="AR5" s="27"/>
      <c r="AS5" s="27"/>
      <c r="AT5" s="27"/>
      <c r="AU5" s="27"/>
      <c r="AV5" s="27"/>
      <c r="AW5" s="27"/>
      <c r="AX5" s="27"/>
      <c r="AY5" s="27"/>
      <c r="AZ5" s="27"/>
    </row>
    <row r="6" spans="1:52" s="25" customFormat="1" ht="15" customHeight="1" x14ac:dyDescent="0.3">
      <c r="A6" s="37"/>
      <c r="B6" s="38"/>
      <c r="C6" s="39"/>
      <c r="D6" s="39"/>
      <c r="E6" s="39"/>
      <c r="F6" s="40"/>
      <c r="G6" s="39"/>
      <c r="H6" s="39"/>
      <c r="I6" s="39"/>
      <c r="J6" s="40"/>
      <c r="K6" s="39"/>
      <c r="L6" s="39"/>
      <c r="M6" s="39"/>
      <c r="N6" s="40"/>
      <c r="O6" s="39"/>
      <c r="P6" s="39"/>
      <c r="Q6" s="40"/>
      <c r="R6" s="39"/>
      <c r="S6" s="40"/>
      <c r="T6" s="39"/>
      <c r="U6" s="39"/>
      <c r="V6" s="39"/>
      <c r="W6" s="39"/>
      <c r="X6" s="41"/>
      <c r="Y6" s="42"/>
      <c r="Z6" s="40"/>
      <c r="AA6" s="42"/>
      <c r="AB6" s="40"/>
      <c r="AC6" s="42"/>
      <c r="AD6" s="42"/>
      <c r="AE6" s="40"/>
      <c r="AF6" s="42"/>
      <c r="AG6" s="42"/>
      <c r="AH6" s="40"/>
      <c r="AI6" s="42"/>
      <c r="AJ6" s="40"/>
      <c r="AK6" s="43"/>
      <c r="AL6" s="44"/>
      <c r="AM6" s="44"/>
      <c r="AN6" s="40"/>
      <c r="AO6" s="43"/>
      <c r="AP6" s="22"/>
      <c r="AQ6" s="26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66" customFormat="1" ht="15" customHeight="1" x14ac:dyDescent="0.25">
      <c r="A7" s="45">
        <v>1</v>
      </c>
      <c r="B7" s="46" t="s">
        <v>42</v>
      </c>
      <c r="C7" s="47">
        <v>89</v>
      </c>
      <c r="D7" s="45">
        <v>99</v>
      </c>
      <c r="E7" s="48"/>
      <c r="F7" s="49">
        <f t="shared" ref="F7:F70" si="0">IF(OR(D7&gt;(C7+20), ( D7&lt;(C7-0))),0,1)</f>
        <v>1</v>
      </c>
      <c r="G7" s="47">
        <v>1733</v>
      </c>
      <c r="H7" s="45">
        <v>1731</v>
      </c>
      <c r="I7" s="48"/>
      <c r="J7" s="49">
        <f t="shared" ref="J7:J14" si="1">IF(OR(H7&gt;(G7+100),H7&lt;(G7-50)),0,1)</f>
        <v>1</v>
      </c>
      <c r="K7" s="47">
        <v>61</v>
      </c>
      <c r="L7" s="45">
        <v>61</v>
      </c>
      <c r="M7" s="48"/>
      <c r="N7" s="50">
        <f t="shared" ref="N7:N70" si="2">IF(L7&lt;&gt;K7,0,1)</f>
        <v>1</v>
      </c>
      <c r="O7" s="45">
        <v>2833</v>
      </c>
      <c r="P7" s="51">
        <v>99</v>
      </c>
      <c r="Q7" s="50">
        <f t="shared" ref="Q7:Q70" si="3">IF(P7&gt;=90,2,IF(P7&gt;=70,1,0))</f>
        <v>2</v>
      </c>
      <c r="R7" s="45">
        <v>426</v>
      </c>
      <c r="S7" s="52">
        <f t="shared" ref="S7:S70" si="4">IF(R7&gt;150,1,0)</f>
        <v>1</v>
      </c>
      <c r="T7" s="45">
        <v>2070</v>
      </c>
      <c r="U7" s="45">
        <v>2038</v>
      </c>
      <c r="V7" s="53">
        <f t="shared" ref="V7:V70" si="5">U7/T7</f>
        <v>0.98454106280193232</v>
      </c>
      <c r="W7" s="45">
        <f t="shared" ref="W7:W70" si="6">IF(V7&gt;=90%,2,IF(V7&gt;=70%,1,0))</f>
        <v>2</v>
      </c>
      <c r="X7" s="49">
        <f t="shared" ref="X7:X70" si="7">F7+J7+N7+Q7+S7+W7</f>
        <v>8</v>
      </c>
      <c r="Y7" s="54">
        <v>92</v>
      </c>
      <c r="Z7" s="55">
        <f t="shared" ref="Z7:Z70" si="8">IF(Y7&gt;=90,2,IF(Y7&gt;=70,1,0))</f>
        <v>2</v>
      </c>
      <c r="AA7" s="54">
        <v>75</v>
      </c>
      <c r="AB7" s="55">
        <f t="shared" ref="AB7:AB70" si="9">IF(AA7&gt;=50,2,IF(AA7&gt;=40,1,0))</f>
        <v>2</v>
      </c>
      <c r="AC7" s="54">
        <v>112236</v>
      </c>
      <c r="AD7" s="56">
        <f t="shared" ref="AD7:AD70" si="10">AC7/H7/13</f>
        <v>4.9876016531129181</v>
      </c>
      <c r="AE7" s="50">
        <f t="shared" ref="AE7:AE70" si="11">IF(AD7&gt;1.36,1,0)</f>
        <v>1</v>
      </c>
      <c r="AF7" s="47">
        <v>28064</v>
      </c>
      <c r="AG7" s="57"/>
      <c r="AH7" s="49">
        <f t="shared" ref="AH7:AH70" si="12">IF(AF7&gt;H7*3,1,0)</f>
        <v>1</v>
      </c>
      <c r="AI7" s="54">
        <v>96</v>
      </c>
      <c r="AJ7" s="55">
        <f t="shared" ref="AJ7:AJ70" si="13">IF(AI7&gt;=80,1,0)</f>
        <v>1</v>
      </c>
      <c r="AK7" s="58">
        <f t="shared" ref="AK7:AK70" si="14">Z7+AB7+AE7+AH7+AJ7</f>
        <v>7</v>
      </c>
      <c r="AL7" s="47">
        <v>27238</v>
      </c>
      <c r="AM7" s="59">
        <f t="shared" ref="AM7:AM70" si="15">AL7/H7</f>
        <v>15.735413056036974</v>
      </c>
      <c r="AN7" s="55">
        <f t="shared" ref="AN7:AN70" si="16">IF(AM7&gt;=85%,2,IF(AM7&gt;=50%,1,0))</f>
        <v>2</v>
      </c>
      <c r="AO7" s="60">
        <f t="shared" ref="AO7:AO70" si="17">AN7+X7+AK7</f>
        <v>17</v>
      </c>
      <c r="AP7" s="61">
        <f t="shared" ref="AP7:AP70" si="18">((AO7*100)/$AP$4)/100</f>
        <v>1</v>
      </c>
      <c r="AQ7" s="62" t="s">
        <v>43</v>
      </c>
      <c r="AR7" s="63"/>
      <c r="AS7" s="64"/>
      <c r="AT7" s="65"/>
      <c r="AU7" s="65"/>
      <c r="AV7" s="65"/>
      <c r="AW7" s="65"/>
      <c r="AX7" s="65"/>
      <c r="AY7" s="65"/>
      <c r="AZ7" s="65"/>
    </row>
    <row r="8" spans="1:52" s="66" customFormat="1" ht="15" customHeight="1" x14ac:dyDescent="0.3">
      <c r="A8" s="45">
        <v>2</v>
      </c>
      <c r="B8" s="67" t="s">
        <v>44</v>
      </c>
      <c r="C8" s="68">
        <v>29</v>
      </c>
      <c r="D8" s="45">
        <v>36</v>
      </c>
      <c r="E8" s="69"/>
      <c r="F8" s="49">
        <f t="shared" si="0"/>
        <v>1</v>
      </c>
      <c r="G8" s="68">
        <v>732</v>
      </c>
      <c r="H8" s="45">
        <v>735</v>
      </c>
      <c r="I8" s="70"/>
      <c r="J8" s="49">
        <f t="shared" si="1"/>
        <v>1</v>
      </c>
      <c r="K8" s="45">
        <v>27</v>
      </c>
      <c r="L8" s="45">
        <v>27</v>
      </c>
      <c r="M8" s="49"/>
      <c r="N8" s="71">
        <f t="shared" si="2"/>
        <v>1</v>
      </c>
      <c r="O8" s="45">
        <v>872</v>
      </c>
      <c r="P8" s="45">
        <v>100</v>
      </c>
      <c r="Q8" s="71">
        <f t="shared" si="3"/>
        <v>2</v>
      </c>
      <c r="R8" s="45">
        <v>188</v>
      </c>
      <c r="S8" s="52">
        <f t="shared" si="4"/>
        <v>1</v>
      </c>
      <c r="T8" s="45">
        <v>874</v>
      </c>
      <c r="U8" s="45">
        <v>982</v>
      </c>
      <c r="V8" s="53">
        <f t="shared" si="5"/>
        <v>1.1235697940503433</v>
      </c>
      <c r="W8" s="45">
        <f t="shared" si="6"/>
        <v>2</v>
      </c>
      <c r="X8" s="49">
        <f t="shared" si="7"/>
        <v>8</v>
      </c>
      <c r="Y8" s="45">
        <v>91</v>
      </c>
      <c r="Z8" s="72">
        <f t="shared" si="8"/>
        <v>2</v>
      </c>
      <c r="AA8" s="45">
        <v>78</v>
      </c>
      <c r="AB8" s="72">
        <f t="shared" si="9"/>
        <v>2</v>
      </c>
      <c r="AC8" s="73">
        <v>46018</v>
      </c>
      <c r="AD8" s="56">
        <f t="shared" si="10"/>
        <v>4.8161172161172159</v>
      </c>
      <c r="AE8" s="71">
        <f t="shared" si="11"/>
        <v>1</v>
      </c>
      <c r="AF8" s="45">
        <v>12549</v>
      </c>
      <c r="AG8" s="74"/>
      <c r="AH8" s="49">
        <f t="shared" si="12"/>
        <v>1</v>
      </c>
      <c r="AI8" s="45">
        <v>98</v>
      </c>
      <c r="AJ8" s="72">
        <f t="shared" si="13"/>
        <v>1</v>
      </c>
      <c r="AK8" s="58">
        <f t="shared" si="14"/>
        <v>7</v>
      </c>
      <c r="AL8" s="45">
        <v>2137</v>
      </c>
      <c r="AM8" s="59">
        <f t="shared" si="15"/>
        <v>2.907482993197279</v>
      </c>
      <c r="AN8" s="72">
        <f t="shared" si="16"/>
        <v>2</v>
      </c>
      <c r="AO8" s="60">
        <f t="shared" si="17"/>
        <v>17</v>
      </c>
      <c r="AP8" s="61">
        <f t="shared" si="18"/>
        <v>1</v>
      </c>
      <c r="AQ8" s="75" t="s">
        <v>45</v>
      </c>
      <c r="AR8" s="63"/>
      <c r="AS8" s="76"/>
      <c r="AT8" s="77"/>
      <c r="AU8" s="77"/>
      <c r="AV8" s="77"/>
      <c r="AW8" s="77"/>
      <c r="AX8" s="77"/>
      <c r="AY8" s="77"/>
      <c r="AZ8" s="77"/>
    </row>
    <row r="9" spans="1:52" s="82" customFormat="1" ht="14.4" customHeight="1" x14ac:dyDescent="0.25">
      <c r="A9" s="45">
        <v>3</v>
      </c>
      <c r="B9" s="78" t="s">
        <v>46</v>
      </c>
      <c r="C9" s="45">
        <v>49</v>
      </c>
      <c r="D9" s="45">
        <v>60</v>
      </c>
      <c r="E9" s="69"/>
      <c r="F9" s="49">
        <f t="shared" si="0"/>
        <v>1</v>
      </c>
      <c r="G9" s="45">
        <v>878</v>
      </c>
      <c r="H9" s="45">
        <v>882</v>
      </c>
      <c r="I9" s="70"/>
      <c r="J9" s="49">
        <f t="shared" si="1"/>
        <v>1</v>
      </c>
      <c r="K9" s="79">
        <v>36</v>
      </c>
      <c r="L9" s="45">
        <v>36</v>
      </c>
      <c r="M9" s="49"/>
      <c r="N9" s="71">
        <f t="shared" si="2"/>
        <v>1</v>
      </c>
      <c r="O9" s="45">
        <v>808</v>
      </c>
      <c r="P9" s="45">
        <v>98</v>
      </c>
      <c r="Q9" s="71">
        <f t="shared" si="3"/>
        <v>2</v>
      </c>
      <c r="R9" s="45">
        <v>292</v>
      </c>
      <c r="S9" s="52">
        <f t="shared" si="4"/>
        <v>1</v>
      </c>
      <c r="T9" s="45">
        <v>1175</v>
      </c>
      <c r="U9" s="45">
        <v>1212</v>
      </c>
      <c r="V9" s="53">
        <f t="shared" si="5"/>
        <v>1.0314893617021277</v>
      </c>
      <c r="W9" s="45">
        <f t="shared" si="6"/>
        <v>2</v>
      </c>
      <c r="X9" s="49">
        <f t="shared" si="7"/>
        <v>8</v>
      </c>
      <c r="Y9" s="45">
        <v>92</v>
      </c>
      <c r="Z9" s="72">
        <f t="shared" si="8"/>
        <v>2</v>
      </c>
      <c r="AA9" s="45">
        <v>59</v>
      </c>
      <c r="AB9" s="72">
        <f t="shared" si="9"/>
        <v>2</v>
      </c>
      <c r="AC9" s="45">
        <v>46204</v>
      </c>
      <c r="AD9" s="56">
        <f t="shared" si="10"/>
        <v>4.029652886795744</v>
      </c>
      <c r="AE9" s="71">
        <f t="shared" si="11"/>
        <v>1</v>
      </c>
      <c r="AF9" s="45">
        <v>9423</v>
      </c>
      <c r="AG9" s="74"/>
      <c r="AH9" s="49">
        <f t="shared" si="12"/>
        <v>1</v>
      </c>
      <c r="AI9" s="45">
        <v>94</v>
      </c>
      <c r="AJ9" s="72">
        <f t="shared" si="13"/>
        <v>1</v>
      </c>
      <c r="AK9" s="58">
        <f t="shared" si="14"/>
        <v>7</v>
      </c>
      <c r="AL9" s="45">
        <v>2614</v>
      </c>
      <c r="AM9" s="59">
        <f t="shared" si="15"/>
        <v>2.9637188208616778</v>
      </c>
      <c r="AN9" s="72">
        <f t="shared" si="16"/>
        <v>2</v>
      </c>
      <c r="AO9" s="60">
        <f t="shared" si="17"/>
        <v>17</v>
      </c>
      <c r="AP9" s="61">
        <f t="shared" si="18"/>
        <v>1</v>
      </c>
      <c r="AQ9" s="80" t="s">
        <v>47</v>
      </c>
      <c r="AR9" s="63"/>
      <c r="AS9" s="81"/>
    </row>
    <row r="10" spans="1:52" s="66" customFormat="1" ht="15" customHeight="1" x14ac:dyDescent="0.25">
      <c r="A10" s="45">
        <v>4</v>
      </c>
      <c r="B10" s="67" t="s">
        <v>48</v>
      </c>
      <c r="C10" s="45">
        <v>68</v>
      </c>
      <c r="D10" s="45">
        <v>78</v>
      </c>
      <c r="E10" s="69"/>
      <c r="F10" s="49">
        <f t="shared" si="0"/>
        <v>1</v>
      </c>
      <c r="G10" s="83">
        <v>1502</v>
      </c>
      <c r="H10" s="45">
        <v>1508</v>
      </c>
      <c r="I10" s="70"/>
      <c r="J10" s="49">
        <f t="shared" si="1"/>
        <v>1</v>
      </c>
      <c r="K10" s="83">
        <v>54</v>
      </c>
      <c r="L10" s="45">
        <v>54</v>
      </c>
      <c r="M10" s="49"/>
      <c r="N10" s="71">
        <f t="shared" si="2"/>
        <v>1</v>
      </c>
      <c r="O10" s="45">
        <v>1423</v>
      </c>
      <c r="P10" s="45">
        <v>100</v>
      </c>
      <c r="Q10" s="71">
        <f t="shared" si="3"/>
        <v>2</v>
      </c>
      <c r="R10" s="45">
        <v>896</v>
      </c>
      <c r="S10" s="52">
        <f t="shared" si="4"/>
        <v>1</v>
      </c>
      <c r="T10" s="45">
        <v>1926</v>
      </c>
      <c r="U10" s="45">
        <v>1928</v>
      </c>
      <c r="V10" s="53">
        <f t="shared" si="5"/>
        <v>1.0010384215991692</v>
      </c>
      <c r="W10" s="45">
        <f t="shared" si="6"/>
        <v>2</v>
      </c>
      <c r="X10" s="49">
        <f t="shared" si="7"/>
        <v>8</v>
      </c>
      <c r="Y10" s="45">
        <v>100</v>
      </c>
      <c r="Z10" s="72">
        <f t="shared" si="8"/>
        <v>2</v>
      </c>
      <c r="AA10" s="45">
        <v>19</v>
      </c>
      <c r="AB10" s="72">
        <f t="shared" si="9"/>
        <v>0</v>
      </c>
      <c r="AC10" s="73">
        <v>58501</v>
      </c>
      <c r="AD10" s="56">
        <f t="shared" si="10"/>
        <v>2.9841358906345645</v>
      </c>
      <c r="AE10" s="71">
        <f t="shared" si="11"/>
        <v>1</v>
      </c>
      <c r="AF10" s="45">
        <v>15968</v>
      </c>
      <c r="AG10" s="74"/>
      <c r="AH10" s="49">
        <f t="shared" si="12"/>
        <v>1</v>
      </c>
      <c r="AI10" s="45">
        <v>94</v>
      </c>
      <c r="AJ10" s="72">
        <f t="shared" si="13"/>
        <v>1</v>
      </c>
      <c r="AK10" s="58">
        <f t="shared" si="14"/>
        <v>5</v>
      </c>
      <c r="AL10" s="45">
        <v>7171</v>
      </c>
      <c r="AM10" s="59">
        <f t="shared" si="15"/>
        <v>4.7553050397877987</v>
      </c>
      <c r="AN10" s="72">
        <f t="shared" si="16"/>
        <v>2</v>
      </c>
      <c r="AO10" s="60">
        <f t="shared" si="17"/>
        <v>15</v>
      </c>
      <c r="AP10" s="61">
        <f t="shared" si="18"/>
        <v>0.88235294117647056</v>
      </c>
      <c r="AQ10" s="62" t="s">
        <v>45</v>
      </c>
      <c r="AR10" s="63"/>
      <c r="AS10" s="64"/>
      <c r="AT10" s="84"/>
      <c r="AU10" s="84"/>
      <c r="AV10" s="84"/>
      <c r="AW10" s="84"/>
      <c r="AX10" s="84"/>
      <c r="AY10" s="84"/>
      <c r="AZ10" s="84"/>
    </row>
    <row r="11" spans="1:52" s="66" customFormat="1" ht="15" customHeight="1" x14ac:dyDescent="0.25">
      <c r="A11" s="45">
        <v>5</v>
      </c>
      <c r="B11" s="67" t="s">
        <v>49</v>
      </c>
      <c r="C11" s="45">
        <v>56</v>
      </c>
      <c r="D11" s="45">
        <v>67</v>
      </c>
      <c r="E11" s="69"/>
      <c r="F11" s="49">
        <f t="shared" si="0"/>
        <v>1</v>
      </c>
      <c r="G11" s="45">
        <v>1122</v>
      </c>
      <c r="H11" s="45">
        <v>1122</v>
      </c>
      <c r="I11" s="70"/>
      <c r="J11" s="49">
        <f t="shared" si="1"/>
        <v>1</v>
      </c>
      <c r="K11" s="45">
        <v>41</v>
      </c>
      <c r="L11" s="45">
        <v>43</v>
      </c>
      <c r="M11" s="49"/>
      <c r="N11" s="71">
        <f t="shared" si="2"/>
        <v>0</v>
      </c>
      <c r="O11" s="45">
        <v>1049</v>
      </c>
      <c r="P11" s="45">
        <v>98</v>
      </c>
      <c r="Q11" s="71">
        <f t="shared" si="3"/>
        <v>2</v>
      </c>
      <c r="R11" s="45">
        <v>279</v>
      </c>
      <c r="S11" s="52">
        <f t="shared" si="4"/>
        <v>1</v>
      </c>
      <c r="T11" s="45">
        <v>1410</v>
      </c>
      <c r="U11" s="45">
        <v>1619</v>
      </c>
      <c r="V11" s="53">
        <f t="shared" si="5"/>
        <v>1.1482269503546099</v>
      </c>
      <c r="W11" s="45">
        <f t="shared" si="6"/>
        <v>2</v>
      </c>
      <c r="X11" s="49">
        <f t="shared" si="7"/>
        <v>7</v>
      </c>
      <c r="Y11" s="45">
        <v>94</v>
      </c>
      <c r="Z11" s="72">
        <f t="shared" si="8"/>
        <v>2</v>
      </c>
      <c r="AA11" s="45">
        <v>33</v>
      </c>
      <c r="AB11" s="72">
        <f t="shared" si="9"/>
        <v>0</v>
      </c>
      <c r="AC11" s="85">
        <v>50256</v>
      </c>
      <c r="AD11" s="56">
        <f t="shared" si="10"/>
        <v>3.4454956807897981</v>
      </c>
      <c r="AE11" s="71">
        <f t="shared" si="11"/>
        <v>1</v>
      </c>
      <c r="AF11" s="45">
        <v>13101</v>
      </c>
      <c r="AG11" s="74"/>
      <c r="AH11" s="49">
        <f t="shared" si="12"/>
        <v>1</v>
      </c>
      <c r="AI11" s="45">
        <v>94</v>
      </c>
      <c r="AJ11" s="72">
        <f t="shared" si="13"/>
        <v>1</v>
      </c>
      <c r="AK11" s="58">
        <f t="shared" si="14"/>
        <v>5</v>
      </c>
      <c r="AL11" s="45">
        <v>2111</v>
      </c>
      <c r="AM11" s="59">
        <f t="shared" si="15"/>
        <v>1.8814616755793225</v>
      </c>
      <c r="AN11" s="72">
        <f t="shared" si="16"/>
        <v>2</v>
      </c>
      <c r="AO11" s="60">
        <f t="shared" si="17"/>
        <v>14</v>
      </c>
      <c r="AP11" s="61">
        <f t="shared" si="18"/>
        <v>0.82352941176470595</v>
      </c>
      <c r="AQ11" s="86" t="s">
        <v>47</v>
      </c>
      <c r="AR11" s="63"/>
      <c r="AS11" s="64"/>
      <c r="AT11" s="77"/>
      <c r="AU11" s="77"/>
      <c r="AV11" s="77"/>
      <c r="AW11" s="77"/>
      <c r="AX11" s="77"/>
      <c r="AY11" s="77"/>
      <c r="AZ11" s="77"/>
    </row>
    <row r="12" spans="1:52" s="66" customFormat="1" ht="15" customHeight="1" x14ac:dyDescent="0.3">
      <c r="A12" s="45">
        <v>6</v>
      </c>
      <c r="B12" s="87" t="s">
        <v>50</v>
      </c>
      <c r="C12" s="47">
        <v>63</v>
      </c>
      <c r="D12" s="45">
        <v>67</v>
      </c>
      <c r="E12" s="48"/>
      <c r="F12" s="49">
        <f t="shared" si="0"/>
        <v>1</v>
      </c>
      <c r="G12" s="47">
        <v>1224</v>
      </c>
      <c r="H12" s="45">
        <v>1207</v>
      </c>
      <c r="I12" s="48"/>
      <c r="J12" s="49">
        <f t="shared" si="1"/>
        <v>1</v>
      </c>
      <c r="K12" s="47">
        <v>41</v>
      </c>
      <c r="L12" s="45">
        <v>41</v>
      </c>
      <c r="M12" s="48"/>
      <c r="N12" s="50">
        <f t="shared" si="2"/>
        <v>1</v>
      </c>
      <c r="O12" s="45">
        <v>2358</v>
      </c>
      <c r="P12" s="51">
        <v>100</v>
      </c>
      <c r="Q12" s="50">
        <f t="shared" si="3"/>
        <v>2</v>
      </c>
      <c r="R12" s="45">
        <v>295</v>
      </c>
      <c r="S12" s="52">
        <f t="shared" si="4"/>
        <v>1</v>
      </c>
      <c r="T12" s="45">
        <v>1488</v>
      </c>
      <c r="U12" s="45">
        <v>1312</v>
      </c>
      <c r="V12" s="53">
        <f t="shared" si="5"/>
        <v>0.88172043010752688</v>
      </c>
      <c r="W12" s="45">
        <f t="shared" si="6"/>
        <v>1</v>
      </c>
      <c r="X12" s="49">
        <f t="shared" si="7"/>
        <v>7</v>
      </c>
      <c r="Y12" s="54">
        <v>75</v>
      </c>
      <c r="Z12" s="55">
        <f t="shared" si="8"/>
        <v>1</v>
      </c>
      <c r="AA12" s="54">
        <v>49</v>
      </c>
      <c r="AB12" s="55">
        <f t="shared" si="9"/>
        <v>1</v>
      </c>
      <c r="AC12" s="54">
        <v>49817</v>
      </c>
      <c r="AD12" s="56">
        <f t="shared" si="10"/>
        <v>3.1748773182078902</v>
      </c>
      <c r="AE12" s="50">
        <f t="shared" si="11"/>
        <v>1</v>
      </c>
      <c r="AF12" s="54">
        <v>16066</v>
      </c>
      <c r="AG12" s="57"/>
      <c r="AH12" s="49">
        <f t="shared" si="12"/>
        <v>1</v>
      </c>
      <c r="AI12" s="54">
        <v>91</v>
      </c>
      <c r="AJ12" s="55">
        <f t="shared" si="13"/>
        <v>1</v>
      </c>
      <c r="AK12" s="58">
        <f t="shared" si="14"/>
        <v>5</v>
      </c>
      <c r="AL12" s="47">
        <v>1883</v>
      </c>
      <c r="AM12" s="59">
        <f t="shared" si="15"/>
        <v>1.56006628003314</v>
      </c>
      <c r="AN12" s="55">
        <f t="shared" si="16"/>
        <v>2</v>
      </c>
      <c r="AO12" s="60">
        <f t="shared" si="17"/>
        <v>14</v>
      </c>
      <c r="AP12" s="61">
        <f t="shared" si="18"/>
        <v>0.82352941176470595</v>
      </c>
      <c r="AQ12" s="62" t="s">
        <v>43</v>
      </c>
      <c r="AR12" s="63"/>
      <c r="AS12" s="64"/>
      <c r="AT12" s="84"/>
      <c r="AU12" s="84"/>
      <c r="AV12" s="84"/>
      <c r="AW12" s="84"/>
      <c r="AX12" s="84"/>
      <c r="AY12" s="84"/>
      <c r="AZ12" s="84"/>
    </row>
    <row r="13" spans="1:52" s="66" customFormat="1" ht="15" customHeight="1" x14ac:dyDescent="0.25">
      <c r="A13" s="45">
        <v>7</v>
      </c>
      <c r="B13" s="46" t="s">
        <v>51</v>
      </c>
      <c r="C13" s="45">
        <v>66</v>
      </c>
      <c r="D13" s="45">
        <v>79</v>
      </c>
      <c r="E13" s="88"/>
      <c r="F13" s="49">
        <f t="shared" si="0"/>
        <v>1</v>
      </c>
      <c r="G13" s="83">
        <v>1398</v>
      </c>
      <c r="H13" s="45">
        <v>1394</v>
      </c>
      <c r="I13" s="89"/>
      <c r="J13" s="49">
        <f t="shared" si="1"/>
        <v>1</v>
      </c>
      <c r="K13" s="83">
        <v>49</v>
      </c>
      <c r="L13" s="45">
        <v>49</v>
      </c>
      <c r="M13" s="49"/>
      <c r="N13" s="50">
        <f t="shared" si="2"/>
        <v>1</v>
      </c>
      <c r="O13" s="45">
        <v>2123</v>
      </c>
      <c r="P13" s="45">
        <v>93</v>
      </c>
      <c r="Q13" s="50">
        <f t="shared" si="3"/>
        <v>2</v>
      </c>
      <c r="R13" s="45">
        <v>282</v>
      </c>
      <c r="S13" s="52">
        <f t="shared" si="4"/>
        <v>1</v>
      </c>
      <c r="T13" s="45">
        <v>1536</v>
      </c>
      <c r="U13" s="45">
        <v>1611</v>
      </c>
      <c r="V13" s="53">
        <f t="shared" si="5"/>
        <v>1.048828125</v>
      </c>
      <c r="W13" s="45">
        <f t="shared" si="6"/>
        <v>2</v>
      </c>
      <c r="X13" s="49">
        <f t="shared" si="7"/>
        <v>8</v>
      </c>
      <c r="Y13" s="45">
        <v>74</v>
      </c>
      <c r="Z13" s="55">
        <f t="shared" si="8"/>
        <v>1</v>
      </c>
      <c r="AA13" s="45">
        <v>28</v>
      </c>
      <c r="AB13" s="55">
        <f t="shared" si="9"/>
        <v>0</v>
      </c>
      <c r="AC13" s="54">
        <v>76373</v>
      </c>
      <c r="AD13" s="56">
        <f t="shared" si="10"/>
        <v>4.2143803112239269</v>
      </c>
      <c r="AE13" s="50">
        <f t="shared" si="11"/>
        <v>1</v>
      </c>
      <c r="AF13" s="45">
        <v>24850</v>
      </c>
      <c r="AG13" s="57"/>
      <c r="AH13" s="49">
        <f t="shared" si="12"/>
        <v>1</v>
      </c>
      <c r="AI13" s="45">
        <v>97</v>
      </c>
      <c r="AJ13" s="55">
        <f t="shared" si="13"/>
        <v>1</v>
      </c>
      <c r="AK13" s="58">
        <f t="shared" si="14"/>
        <v>4</v>
      </c>
      <c r="AL13" s="45">
        <v>6566</v>
      </c>
      <c r="AM13" s="59">
        <f t="shared" si="15"/>
        <v>4.710186513629842</v>
      </c>
      <c r="AN13" s="55">
        <f t="shared" si="16"/>
        <v>2</v>
      </c>
      <c r="AO13" s="60">
        <f t="shared" si="17"/>
        <v>14</v>
      </c>
      <c r="AP13" s="61">
        <f t="shared" si="18"/>
        <v>0.82352941176470595</v>
      </c>
      <c r="AQ13" s="62" t="s">
        <v>43</v>
      </c>
      <c r="AR13" s="63"/>
      <c r="AS13" s="64"/>
      <c r="AT13" s="84"/>
      <c r="AU13" s="84"/>
      <c r="AV13" s="84"/>
      <c r="AW13" s="84"/>
      <c r="AX13" s="84"/>
      <c r="AY13" s="84"/>
      <c r="AZ13" s="84"/>
    </row>
    <row r="14" spans="1:52" s="66" customFormat="1" ht="14.4" customHeight="1" x14ac:dyDescent="0.3">
      <c r="A14" s="45">
        <v>8</v>
      </c>
      <c r="B14" s="67" t="s">
        <v>52</v>
      </c>
      <c r="C14" s="90">
        <v>54</v>
      </c>
      <c r="D14" s="45">
        <v>66</v>
      </c>
      <c r="E14" s="91"/>
      <c r="F14" s="49">
        <f t="shared" si="0"/>
        <v>1</v>
      </c>
      <c r="G14" s="92">
        <v>1080</v>
      </c>
      <c r="H14" s="45">
        <v>1089</v>
      </c>
      <c r="I14" s="91"/>
      <c r="J14" s="49">
        <f t="shared" si="1"/>
        <v>1</v>
      </c>
      <c r="K14" s="92">
        <v>40</v>
      </c>
      <c r="L14" s="45">
        <v>40</v>
      </c>
      <c r="M14" s="91"/>
      <c r="N14" s="71">
        <f t="shared" si="2"/>
        <v>1</v>
      </c>
      <c r="O14" s="45">
        <v>2003</v>
      </c>
      <c r="P14" s="93">
        <v>99</v>
      </c>
      <c r="Q14" s="71">
        <f t="shared" si="3"/>
        <v>2</v>
      </c>
      <c r="R14" s="45">
        <v>353</v>
      </c>
      <c r="S14" s="52">
        <f t="shared" si="4"/>
        <v>1</v>
      </c>
      <c r="T14" s="45">
        <v>1220</v>
      </c>
      <c r="U14" s="45">
        <v>883</v>
      </c>
      <c r="V14" s="53">
        <f t="shared" si="5"/>
        <v>0.72377049180327868</v>
      </c>
      <c r="W14" s="45">
        <f t="shared" si="6"/>
        <v>1</v>
      </c>
      <c r="X14" s="49">
        <f t="shared" si="7"/>
        <v>7</v>
      </c>
      <c r="Y14" s="73">
        <v>84</v>
      </c>
      <c r="Z14" s="72">
        <f t="shared" si="8"/>
        <v>1</v>
      </c>
      <c r="AA14" s="73">
        <v>64</v>
      </c>
      <c r="AB14" s="72">
        <f t="shared" si="9"/>
        <v>2</v>
      </c>
      <c r="AC14" s="73">
        <v>63513</v>
      </c>
      <c r="AD14" s="56">
        <f t="shared" si="10"/>
        <v>4.4863318499682139</v>
      </c>
      <c r="AE14" s="71">
        <f t="shared" si="11"/>
        <v>1</v>
      </c>
      <c r="AF14" s="92">
        <v>19913</v>
      </c>
      <c r="AG14" s="74"/>
      <c r="AH14" s="49">
        <f t="shared" si="12"/>
        <v>1</v>
      </c>
      <c r="AI14" s="73">
        <v>94</v>
      </c>
      <c r="AJ14" s="72">
        <f t="shared" si="13"/>
        <v>1</v>
      </c>
      <c r="AK14" s="58">
        <f t="shared" si="14"/>
        <v>6</v>
      </c>
      <c r="AL14" s="92">
        <v>652</v>
      </c>
      <c r="AM14" s="59">
        <f t="shared" si="15"/>
        <v>0.59871441689623506</v>
      </c>
      <c r="AN14" s="72">
        <f t="shared" si="16"/>
        <v>1</v>
      </c>
      <c r="AO14" s="60">
        <f t="shared" si="17"/>
        <v>14</v>
      </c>
      <c r="AP14" s="61">
        <f t="shared" si="18"/>
        <v>0.82352941176470595</v>
      </c>
      <c r="AQ14" s="86" t="s">
        <v>47</v>
      </c>
      <c r="AR14" s="63"/>
      <c r="AS14" s="64"/>
      <c r="AT14" s="94"/>
      <c r="AU14" s="94"/>
      <c r="AV14" s="94"/>
      <c r="AW14" s="94"/>
      <c r="AX14" s="94"/>
      <c r="AY14" s="94"/>
      <c r="AZ14" s="94"/>
    </row>
    <row r="15" spans="1:52" s="66" customFormat="1" ht="14.4" customHeight="1" x14ac:dyDescent="0.3">
      <c r="A15" s="45">
        <v>9</v>
      </c>
      <c r="B15" s="87" t="s">
        <v>53</v>
      </c>
      <c r="C15" s="47">
        <v>35</v>
      </c>
      <c r="D15" s="45">
        <v>43</v>
      </c>
      <c r="E15" s="48"/>
      <c r="F15" s="49">
        <f t="shared" si="0"/>
        <v>1</v>
      </c>
      <c r="G15" s="47">
        <v>710</v>
      </c>
      <c r="H15" s="45">
        <v>712</v>
      </c>
      <c r="I15" s="48"/>
      <c r="J15" s="49">
        <f>IF(OR(H15&gt;(G15+100),H15&lt;(G15-10)),0,1)</f>
        <v>1</v>
      </c>
      <c r="K15" s="47">
        <v>29</v>
      </c>
      <c r="L15" s="45">
        <v>29</v>
      </c>
      <c r="M15" s="48"/>
      <c r="N15" s="50">
        <f t="shared" si="2"/>
        <v>1</v>
      </c>
      <c r="O15" s="45">
        <v>942</v>
      </c>
      <c r="P15" s="51">
        <v>79</v>
      </c>
      <c r="Q15" s="50">
        <f t="shared" si="3"/>
        <v>1</v>
      </c>
      <c r="R15" s="45">
        <v>206</v>
      </c>
      <c r="S15" s="52">
        <f t="shared" si="4"/>
        <v>1</v>
      </c>
      <c r="T15" s="45">
        <v>937</v>
      </c>
      <c r="U15" s="45">
        <v>869</v>
      </c>
      <c r="V15" s="53">
        <f t="shared" si="5"/>
        <v>0.92742796157950902</v>
      </c>
      <c r="W15" s="45">
        <f t="shared" si="6"/>
        <v>2</v>
      </c>
      <c r="X15" s="49">
        <f t="shared" si="7"/>
        <v>7</v>
      </c>
      <c r="Y15" s="54">
        <v>94</v>
      </c>
      <c r="Z15" s="55">
        <f t="shared" si="8"/>
        <v>2</v>
      </c>
      <c r="AA15" s="54">
        <v>42</v>
      </c>
      <c r="AB15" s="55">
        <f t="shared" si="9"/>
        <v>1</v>
      </c>
      <c r="AC15" s="54">
        <v>35655</v>
      </c>
      <c r="AD15" s="56">
        <f t="shared" si="10"/>
        <v>3.8520959377700952</v>
      </c>
      <c r="AE15" s="50">
        <f t="shared" si="11"/>
        <v>1</v>
      </c>
      <c r="AF15" s="47">
        <v>10815</v>
      </c>
      <c r="AG15" s="57"/>
      <c r="AH15" s="49">
        <f t="shared" si="12"/>
        <v>1</v>
      </c>
      <c r="AI15" s="54">
        <v>96</v>
      </c>
      <c r="AJ15" s="55">
        <f t="shared" si="13"/>
        <v>1</v>
      </c>
      <c r="AK15" s="58">
        <f t="shared" si="14"/>
        <v>6</v>
      </c>
      <c r="AL15" s="47">
        <v>36</v>
      </c>
      <c r="AM15" s="59">
        <f t="shared" si="15"/>
        <v>5.0561797752808987E-2</v>
      </c>
      <c r="AN15" s="55">
        <f t="shared" si="16"/>
        <v>0</v>
      </c>
      <c r="AO15" s="60">
        <f t="shared" si="17"/>
        <v>13</v>
      </c>
      <c r="AP15" s="61">
        <f t="shared" si="18"/>
        <v>0.76470588235294112</v>
      </c>
      <c r="AQ15" s="62" t="s">
        <v>43</v>
      </c>
      <c r="AR15" s="63"/>
      <c r="AS15" s="64"/>
      <c r="AT15" s="84"/>
      <c r="AU15" s="84"/>
      <c r="AV15" s="84"/>
      <c r="AW15" s="84"/>
      <c r="AX15" s="84"/>
      <c r="AY15" s="84"/>
      <c r="AZ15" s="84"/>
    </row>
    <row r="16" spans="1:52" s="66" customFormat="1" ht="15" customHeight="1" x14ac:dyDescent="0.3">
      <c r="A16" s="45">
        <v>10</v>
      </c>
      <c r="B16" s="87" t="s">
        <v>54</v>
      </c>
      <c r="C16" s="95">
        <v>56</v>
      </c>
      <c r="D16" s="45">
        <v>63</v>
      </c>
      <c r="E16" s="45"/>
      <c r="F16" s="49">
        <f t="shared" si="0"/>
        <v>1</v>
      </c>
      <c r="G16" s="45">
        <v>1111</v>
      </c>
      <c r="H16" s="45">
        <v>1113</v>
      </c>
      <c r="I16" s="45"/>
      <c r="J16" s="49">
        <f t="shared" ref="J16:J79" si="19">IF(OR(H16&gt;(G16+100),H16&lt;(G16-50)),0,1)</f>
        <v>1</v>
      </c>
      <c r="K16" s="45">
        <v>38</v>
      </c>
      <c r="L16" s="45">
        <v>38</v>
      </c>
      <c r="M16" s="45"/>
      <c r="N16" s="50">
        <f t="shared" si="2"/>
        <v>1</v>
      </c>
      <c r="O16" s="45">
        <v>1072</v>
      </c>
      <c r="P16" s="96">
        <v>97</v>
      </c>
      <c r="Q16" s="50">
        <f t="shared" si="3"/>
        <v>2</v>
      </c>
      <c r="R16" s="47">
        <v>192</v>
      </c>
      <c r="S16" s="52">
        <f t="shared" si="4"/>
        <v>1</v>
      </c>
      <c r="T16" s="47">
        <v>1270</v>
      </c>
      <c r="U16" s="47">
        <v>1230</v>
      </c>
      <c r="V16" s="53">
        <f t="shared" si="5"/>
        <v>0.96850393700787396</v>
      </c>
      <c r="W16" s="45">
        <f t="shared" si="6"/>
        <v>2</v>
      </c>
      <c r="X16" s="49">
        <f t="shared" si="7"/>
        <v>8</v>
      </c>
      <c r="Y16" s="54">
        <v>55</v>
      </c>
      <c r="Z16" s="55">
        <f t="shared" si="8"/>
        <v>0</v>
      </c>
      <c r="AA16" s="54">
        <v>3</v>
      </c>
      <c r="AB16" s="55">
        <f t="shared" si="9"/>
        <v>0</v>
      </c>
      <c r="AC16" s="47">
        <v>32764</v>
      </c>
      <c r="AD16" s="56">
        <f t="shared" si="10"/>
        <v>2.2644273965028683</v>
      </c>
      <c r="AE16" s="50">
        <f t="shared" si="11"/>
        <v>1</v>
      </c>
      <c r="AF16" s="47">
        <v>11283</v>
      </c>
      <c r="AG16" s="57"/>
      <c r="AH16" s="49">
        <f t="shared" si="12"/>
        <v>1</v>
      </c>
      <c r="AI16" s="54">
        <v>87</v>
      </c>
      <c r="AJ16" s="55">
        <f t="shared" si="13"/>
        <v>1</v>
      </c>
      <c r="AK16" s="58">
        <f t="shared" si="14"/>
        <v>3</v>
      </c>
      <c r="AL16" s="54">
        <v>3492</v>
      </c>
      <c r="AM16" s="59">
        <f t="shared" si="15"/>
        <v>3.1374663072776281</v>
      </c>
      <c r="AN16" s="55">
        <f t="shared" si="16"/>
        <v>2</v>
      </c>
      <c r="AO16" s="60">
        <f t="shared" si="17"/>
        <v>13</v>
      </c>
      <c r="AP16" s="61">
        <f t="shared" si="18"/>
        <v>0.76470588235294112</v>
      </c>
      <c r="AQ16" s="62" t="s">
        <v>43</v>
      </c>
      <c r="AR16" s="63"/>
      <c r="AS16" s="63"/>
      <c r="AT16" s="77"/>
      <c r="AU16" s="77"/>
      <c r="AV16" s="77"/>
      <c r="AW16" s="77"/>
      <c r="AX16" s="77"/>
      <c r="AY16" s="77"/>
      <c r="AZ16" s="77"/>
    </row>
    <row r="17" spans="1:52" s="97" customFormat="1" ht="15" customHeight="1" x14ac:dyDescent="0.3">
      <c r="A17" s="45">
        <v>11</v>
      </c>
      <c r="B17" s="87" t="s">
        <v>55</v>
      </c>
      <c r="C17" s="47">
        <v>53</v>
      </c>
      <c r="D17" s="45">
        <v>62</v>
      </c>
      <c r="E17" s="48"/>
      <c r="F17" s="49">
        <f t="shared" si="0"/>
        <v>1</v>
      </c>
      <c r="G17" s="47">
        <v>1211</v>
      </c>
      <c r="H17" s="45">
        <v>1223</v>
      </c>
      <c r="I17" s="48"/>
      <c r="J17" s="49">
        <f t="shared" si="19"/>
        <v>1</v>
      </c>
      <c r="K17" s="47">
        <v>44</v>
      </c>
      <c r="L17" s="45">
        <v>44</v>
      </c>
      <c r="M17" s="48"/>
      <c r="N17" s="50">
        <f t="shared" si="2"/>
        <v>1</v>
      </c>
      <c r="O17" s="45">
        <v>1852</v>
      </c>
      <c r="P17" s="51">
        <v>93</v>
      </c>
      <c r="Q17" s="50">
        <f t="shared" si="3"/>
        <v>2</v>
      </c>
      <c r="R17" s="45">
        <v>237</v>
      </c>
      <c r="S17" s="52">
        <f t="shared" si="4"/>
        <v>1</v>
      </c>
      <c r="T17" s="45">
        <v>1400</v>
      </c>
      <c r="U17" s="45">
        <v>1613</v>
      </c>
      <c r="V17" s="53">
        <f t="shared" si="5"/>
        <v>1.1521428571428571</v>
      </c>
      <c r="W17" s="45">
        <f t="shared" si="6"/>
        <v>2</v>
      </c>
      <c r="X17" s="49">
        <f t="shared" si="7"/>
        <v>8</v>
      </c>
      <c r="Y17" s="54">
        <v>32</v>
      </c>
      <c r="Z17" s="55">
        <f t="shared" si="8"/>
        <v>0</v>
      </c>
      <c r="AA17" s="54">
        <v>15</v>
      </c>
      <c r="AB17" s="55">
        <f t="shared" si="9"/>
        <v>0</v>
      </c>
      <c r="AC17" s="54">
        <v>47793</v>
      </c>
      <c r="AD17" s="56">
        <f t="shared" si="10"/>
        <v>3.0060381156047549</v>
      </c>
      <c r="AE17" s="50">
        <f t="shared" si="11"/>
        <v>1</v>
      </c>
      <c r="AF17" s="47">
        <v>6886</v>
      </c>
      <c r="AG17" s="57"/>
      <c r="AH17" s="49">
        <f t="shared" si="12"/>
        <v>1</v>
      </c>
      <c r="AI17" s="54">
        <v>91</v>
      </c>
      <c r="AJ17" s="55">
        <f t="shared" si="13"/>
        <v>1</v>
      </c>
      <c r="AK17" s="58">
        <f t="shared" si="14"/>
        <v>3</v>
      </c>
      <c r="AL17" s="47">
        <v>2201</v>
      </c>
      <c r="AM17" s="59">
        <f t="shared" si="15"/>
        <v>1.7996729354047425</v>
      </c>
      <c r="AN17" s="55">
        <f t="shared" si="16"/>
        <v>2</v>
      </c>
      <c r="AO17" s="60">
        <f t="shared" si="17"/>
        <v>13</v>
      </c>
      <c r="AP17" s="61">
        <f t="shared" si="18"/>
        <v>0.76470588235294112</v>
      </c>
      <c r="AQ17" s="80" t="s">
        <v>43</v>
      </c>
      <c r="AR17" s="63"/>
      <c r="AS17" s="81"/>
    </row>
    <row r="18" spans="1:52" s="82" customFormat="1" ht="15" customHeight="1" x14ac:dyDescent="0.3">
      <c r="A18" s="45">
        <v>12</v>
      </c>
      <c r="B18" s="46" t="s">
        <v>56</v>
      </c>
      <c r="C18" s="98">
        <v>58</v>
      </c>
      <c r="D18" s="45">
        <v>75</v>
      </c>
      <c r="E18" s="88"/>
      <c r="F18" s="49">
        <f t="shared" si="0"/>
        <v>1</v>
      </c>
      <c r="G18" s="98">
        <v>1446</v>
      </c>
      <c r="H18" s="45">
        <v>1451</v>
      </c>
      <c r="I18" s="89"/>
      <c r="J18" s="49">
        <f t="shared" si="19"/>
        <v>1</v>
      </c>
      <c r="K18" s="45">
        <v>52</v>
      </c>
      <c r="L18" s="45">
        <v>52</v>
      </c>
      <c r="M18" s="49"/>
      <c r="N18" s="50">
        <f t="shared" si="2"/>
        <v>1</v>
      </c>
      <c r="O18" s="45">
        <v>1498</v>
      </c>
      <c r="P18" s="45">
        <v>79</v>
      </c>
      <c r="Q18" s="50">
        <f t="shared" si="3"/>
        <v>1</v>
      </c>
      <c r="R18" s="45">
        <v>309</v>
      </c>
      <c r="S18" s="52">
        <f t="shared" si="4"/>
        <v>1</v>
      </c>
      <c r="T18" s="45">
        <v>1673</v>
      </c>
      <c r="U18" s="45">
        <v>1913</v>
      </c>
      <c r="V18" s="53">
        <f t="shared" si="5"/>
        <v>1.1434548714883443</v>
      </c>
      <c r="W18" s="45">
        <f t="shared" si="6"/>
        <v>2</v>
      </c>
      <c r="X18" s="49">
        <f t="shared" si="7"/>
        <v>7</v>
      </c>
      <c r="Y18" s="45">
        <v>84</v>
      </c>
      <c r="Z18" s="55">
        <f t="shared" si="8"/>
        <v>1</v>
      </c>
      <c r="AA18" s="45">
        <v>23</v>
      </c>
      <c r="AB18" s="55">
        <f t="shared" si="9"/>
        <v>0</v>
      </c>
      <c r="AC18" s="54">
        <v>84427</v>
      </c>
      <c r="AD18" s="56">
        <f t="shared" si="10"/>
        <v>4.4757991835869158</v>
      </c>
      <c r="AE18" s="50">
        <f t="shared" si="11"/>
        <v>1</v>
      </c>
      <c r="AF18" s="45">
        <v>21342</v>
      </c>
      <c r="AG18" s="57"/>
      <c r="AH18" s="49">
        <f t="shared" si="12"/>
        <v>1</v>
      </c>
      <c r="AI18" s="45">
        <v>97</v>
      </c>
      <c r="AJ18" s="55">
        <f t="shared" si="13"/>
        <v>1</v>
      </c>
      <c r="AK18" s="58">
        <f t="shared" si="14"/>
        <v>4</v>
      </c>
      <c r="AL18" s="45">
        <v>2389</v>
      </c>
      <c r="AM18" s="59">
        <f t="shared" si="15"/>
        <v>1.6464507236388697</v>
      </c>
      <c r="AN18" s="55">
        <f t="shared" si="16"/>
        <v>2</v>
      </c>
      <c r="AO18" s="60">
        <f t="shared" si="17"/>
        <v>13</v>
      </c>
      <c r="AP18" s="61">
        <f t="shared" si="18"/>
        <v>0.76470588235294112</v>
      </c>
      <c r="AQ18" s="75" t="s">
        <v>57</v>
      </c>
      <c r="AR18" s="63"/>
      <c r="AS18" s="99"/>
      <c r="AT18" s="77"/>
      <c r="AU18" s="77"/>
      <c r="AV18" s="77"/>
      <c r="AW18" s="77"/>
      <c r="AX18" s="77"/>
      <c r="AY18" s="77"/>
      <c r="AZ18" s="77"/>
    </row>
    <row r="19" spans="1:52" s="82" customFormat="1" ht="15" customHeight="1" x14ac:dyDescent="0.25">
      <c r="A19" s="45">
        <v>13</v>
      </c>
      <c r="B19" s="100" t="s">
        <v>58</v>
      </c>
      <c r="C19" s="45">
        <v>78</v>
      </c>
      <c r="D19" s="45">
        <v>103</v>
      </c>
      <c r="E19" s="88"/>
      <c r="F19" s="49">
        <f t="shared" si="0"/>
        <v>0</v>
      </c>
      <c r="G19" s="45">
        <v>1666</v>
      </c>
      <c r="H19" s="45">
        <v>1665</v>
      </c>
      <c r="I19" s="89"/>
      <c r="J19" s="49">
        <f t="shared" si="19"/>
        <v>1</v>
      </c>
      <c r="K19" s="45">
        <v>60</v>
      </c>
      <c r="L19" s="45">
        <v>60</v>
      </c>
      <c r="M19" s="49"/>
      <c r="N19" s="50">
        <f t="shared" si="2"/>
        <v>1</v>
      </c>
      <c r="O19" s="45">
        <v>1427</v>
      </c>
      <c r="P19" s="45">
        <v>76</v>
      </c>
      <c r="Q19" s="50">
        <f t="shared" si="3"/>
        <v>1</v>
      </c>
      <c r="R19" s="45">
        <v>208</v>
      </c>
      <c r="S19" s="52">
        <f t="shared" si="4"/>
        <v>1</v>
      </c>
      <c r="T19" s="45">
        <v>1859</v>
      </c>
      <c r="U19" s="45">
        <v>2159</v>
      </c>
      <c r="V19" s="53">
        <f t="shared" si="5"/>
        <v>1.1613770844540074</v>
      </c>
      <c r="W19" s="45">
        <f t="shared" si="6"/>
        <v>2</v>
      </c>
      <c r="X19" s="49">
        <f t="shared" si="7"/>
        <v>6</v>
      </c>
      <c r="Y19" s="45">
        <v>74</v>
      </c>
      <c r="Z19" s="55">
        <f t="shared" si="8"/>
        <v>1</v>
      </c>
      <c r="AA19" s="45">
        <v>43</v>
      </c>
      <c r="AB19" s="55">
        <f t="shared" si="9"/>
        <v>1</v>
      </c>
      <c r="AC19" s="101">
        <v>94492</v>
      </c>
      <c r="AD19" s="56">
        <f t="shared" si="10"/>
        <v>4.3655347655347656</v>
      </c>
      <c r="AE19" s="50">
        <f t="shared" si="11"/>
        <v>1</v>
      </c>
      <c r="AF19" s="45">
        <v>22005</v>
      </c>
      <c r="AG19" s="57"/>
      <c r="AH19" s="49">
        <f t="shared" si="12"/>
        <v>1</v>
      </c>
      <c r="AI19" s="45">
        <v>94</v>
      </c>
      <c r="AJ19" s="55">
        <f t="shared" si="13"/>
        <v>1</v>
      </c>
      <c r="AK19" s="58">
        <f t="shared" si="14"/>
        <v>5</v>
      </c>
      <c r="AL19" s="45">
        <v>4245</v>
      </c>
      <c r="AM19" s="59">
        <f t="shared" si="15"/>
        <v>2.5495495495495497</v>
      </c>
      <c r="AN19" s="55">
        <f t="shared" si="16"/>
        <v>2</v>
      </c>
      <c r="AO19" s="60">
        <f t="shared" si="17"/>
        <v>13</v>
      </c>
      <c r="AP19" s="61">
        <f t="shared" si="18"/>
        <v>0.76470588235294112</v>
      </c>
      <c r="AQ19" s="86" t="s">
        <v>57</v>
      </c>
      <c r="AR19" s="63"/>
      <c r="AS19" s="64"/>
      <c r="AT19" s="77"/>
      <c r="AU19" s="77"/>
      <c r="AV19" s="77"/>
      <c r="AW19" s="77"/>
      <c r="AX19" s="77"/>
      <c r="AY19" s="77"/>
      <c r="AZ19" s="77"/>
    </row>
    <row r="20" spans="1:52" s="82" customFormat="1" ht="15.6" customHeight="1" x14ac:dyDescent="0.3">
      <c r="A20" s="45">
        <v>14</v>
      </c>
      <c r="B20" s="67" t="s">
        <v>59</v>
      </c>
      <c r="C20" s="45">
        <v>68</v>
      </c>
      <c r="D20" s="45">
        <v>85</v>
      </c>
      <c r="E20" s="69"/>
      <c r="F20" s="49">
        <f t="shared" si="0"/>
        <v>1</v>
      </c>
      <c r="G20" s="45">
        <v>1321</v>
      </c>
      <c r="H20" s="45">
        <v>1323</v>
      </c>
      <c r="I20" s="70"/>
      <c r="J20" s="49">
        <f t="shared" si="19"/>
        <v>1</v>
      </c>
      <c r="K20" s="79">
        <v>50</v>
      </c>
      <c r="L20" s="45">
        <v>50</v>
      </c>
      <c r="M20" s="49"/>
      <c r="N20" s="71">
        <f t="shared" si="2"/>
        <v>1</v>
      </c>
      <c r="O20" s="45">
        <v>1193</v>
      </c>
      <c r="P20" s="45">
        <v>98</v>
      </c>
      <c r="Q20" s="71">
        <f t="shared" si="3"/>
        <v>2</v>
      </c>
      <c r="R20" s="45">
        <v>226</v>
      </c>
      <c r="S20" s="52">
        <f t="shared" si="4"/>
        <v>1</v>
      </c>
      <c r="T20" s="45">
        <v>1737</v>
      </c>
      <c r="U20" s="45">
        <v>1810</v>
      </c>
      <c r="V20" s="53">
        <f t="shared" si="5"/>
        <v>1.0420264824409902</v>
      </c>
      <c r="W20" s="45">
        <f t="shared" si="6"/>
        <v>2</v>
      </c>
      <c r="X20" s="49">
        <f t="shared" si="7"/>
        <v>8</v>
      </c>
      <c r="Y20" s="45">
        <v>75</v>
      </c>
      <c r="Z20" s="72">
        <f t="shared" si="8"/>
        <v>1</v>
      </c>
      <c r="AA20" s="45">
        <v>25</v>
      </c>
      <c r="AB20" s="72">
        <f t="shared" si="9"/>
        <v>0</v>
      </c>
      <c r="AC20" s="45">
        <v>59539</v>
      </c>
      <c r="AD20" s="56">
        <f t="shared" si="10"/>
        <v>3.4617710331996046</v>
      </c>
      <c r="AE20" s="71">
        <f t="shared" si="11"/>
        <v>1</v>
      </c>
      <c r="AF20" s="45">
        <v>16566</v>
      </c>
      <c r="AG20" s="74"/>
      <c r="AH20" s="49">
        <f t="shared" si="12"/>
        <v>1</v>
      </c>
      <c r="AI20" s="45">
        <v>96</v>
      </c>
      <c r="AJ20" s="72">
        <f t="shared" si="13"/>
        <v>1</v>
      </c>
      <c r="AK20" s="58">
        <f t="shared" si="14"/>
        <v>4</v>
      </c>
      <c r="AL20" s="45">
        <v>840</v>
      </c>
      <c r="AM20" s="59">
        <f t="shared" si="15"/>
        <v>0.63492063492063489</v>
      </c>
      <c r="AN20" s="72">
        <f t="shared" si="16"/>
        <v>1</v>
      </c>
      <c r="AO20" s="60">
        <f t="shared" si="17"/>
        <v>13</v>
      </c>
      <c r="AP20" s="61">
        <f t="shared" si="18"/>
        <v>0.76470588235294112</v>
      </c>
      <c r="AQ20" s="102" t="s">
        <v>47</v>
      </c>
      <c r="AR20" s="63"/>
      <c r="AS20" s="103"/>
    </row>
    <row r="21" spans="1:52" s="82" customFormat="1" ht="17.399999999999999" customHeight="1" x14ac:dyDescent="0.3">
      <c r="A21" s="45">
        <v>15</v>
      </c>
      <c r="B21" s="104" t="s">
        <v>60</v>
      </c>
      <c r="C21" s="45">
        <v>63</v>
      </c>
      <c r="D21" s="45">
        <v>70</v>
      </c>
      <c r="E21" s="69"/>
      <c r="F21" s="49">
        <f t="shared" si="0"/>
        <v>1</v>
      </c>
      <c r="G21" s="45">
        <v>1407</v>
      </c>
      <c r="H21" s="45">
        <v>1413</v>
      </c>
      <c r="I21" s="70"/>
      <c r="J21" s="49">
        <f t="shared" si="19"/>
        <v>1</v>
      </c>
      <c r="K21" s="45">
        <v>46</v>
      </c>
      <c r="L21" s="45">
        <v>46</v>
      </c>
      <c r="M21" s="49"/>
      <c r="N21" s="71">
        <f t="shared" si="2"/>
        <v>1</v>
      </c>
      <c r="O21" s="45">
        <v>2440</v>
      </c>
      <c r="P21" s="45">
        <v>98</v>
      </c>
      <c r="Q21" s="71">
        <f t="shared" si="3"/>
        <v>2</v>
      </c>
      <c r="R21" s="45">
        <v>198</v>
      </c>
      <c r="S21" s="52">
        <f t="shared" si="4"/>
        <v>1</v>
      </c>
      <c r="T21" s="45">
        <v>1483</v>
      </c>
      <c r="U21" s="45">
        <v>1438</v>
      </c>
      <c r="V21" s="53">
        <f t="shared" si="5"/>
        <v>0.96965610249494272</v>
      </c>
      <c r="W21" s="45">
        <f t="shared" si="6"/>
        <v>2</v>
      </c>
      <c r="X21" s="49">
        <f t="shared" si="7"/>
        <v>8</v>
      </c>
      <c r="Y21" s="45">
        <v>46</v>
      </c>
      <c r="Z21" s="72">
        <f t="shared" si="8"/>
        <v>0</v>
      </c>
      <c r="AA21" s="45">
        <v>1</v>
      </c>
      <c r="AB21" s="72">
        <f t="shared" si="9"/>
        <v>0</v>
      </c>
      <c r="AC21" s="73">
        <v>74958</v>
      </c>
      <c r="AD21" s="56">
        <f t="shared" si="10"/>
        <v>4.0806794055201703</v>
      </c>
      <c r="AE21" s="71">
        <f t="shared" si="11"/>
        <v>1</v>
      </c>
      <c r="AF21" s="45">
        <v>13413</v>
      </c>
      <c r="AG21" s="74"/>
      <c r="AH21" s="49">
        <f t="shared" si="12"/>
        <v>1</v>
      </c>
      <c r="AI21" s="45">
        <v>96</v>
      </c>
      <c r="AJ21" s="72">
        <f t="shared" si="13"/>
        <v>1</v>
      </c>
      <c r="AK21" s="58">
        <f t="shared" si="14"/>
        <v>3</v>
      </c>
      <c r="AL21" s="45">
        <v>2730</v>
      </c>
      <c r="AM21" s="59">
        <f t="shared" si="15"/>
        <v>1.9320594479830149</v>
      </c>
      <c r="AN21" s="72">
        <f t="shared" si="16"/>
        <v>2</v>
      </c>
      <c r="AO21" s="60">
        <f t="shared" si="17"/>
        <v>13</v>
      </c>
      <c r="AP21" s="61">
        <f t="shared" si="18"/>
        <v>0.76470588235294112</v>
      </c>
      <c r="AQ21" s="75" t="s">
        <v>47</v>
      </c>
      <c r="AR21" s="63"/>
      <c r="AS21" s="64"/>
      <c r="AT21" s="77"/>
      <c r="AU21" s="77"/>
      <c r="AV21" s="77"/>
      <c r="AW21" s="77"/>
      <c r="AX21" s="77"/>
      <c r="AY21" s="77"/>
      <c r="AZ21" s="77"/>
    </row>
    <row r="22" spans="1:52" s="82" customFormat="1" ht="15" customHeight="1" x14ac:dyDescent="0.25">
      <c r="A22" s="45">
        <v>16</v>
      </c>
      <c r="B22" s="46" t="s">
        <v>61</v>
      </c>
      <c r="C22" s="45">
        <v>46</v>
      </c>
      <c r="D22" s="47">
        <v>48</v>
      </c>
      <c r="E22" s="88"/>
      <c r="F22" s="49">
        <f t="shared" si="0"/>
        <v>1</v>
      </c>
      <c r="G22" s="45">
        <v>997</v>
      </c>
      <c r="H22" s="47">
        <v>1009</v>
      </c>
      <c r="I22" s="89"/>
      <c r="J22" s="49">
        <f t="shared" si="19"/>
        <v>1</v>
      </c>
      <c r="K22" s="45">
        <v>35</v>
      </c>
      <c r="L22" s="47">
        <v>35</v>
      </c>
      <c r="M22" s="49"/>
      <c r="N22" s="50">
        <f t="shared" si="2"/>
        <v>1</v>
      </c>
      <c r="O22" s="47">
        <v>879</v>
      </c>
      <c r="P22" s="51">
        <v>93</v>
      </c>
      <c r="Q22" s="50">
        <f t="shared" si="3"/>
        <v>2</v>
      </c>
      <c r="R22" s="47">
        <v>154</v>
      </c>
      <c r="S22" s="52">
        <f t="shared" si="4"/>
        <v>1</v>
      </c>
      <c r="T22" s="47">
        <v>1182</v>
      </c>
      <c r="U22" s="47">
        <v>1322</v>
      </c>
      <c r="V22" s="53">
        <f t="shared" si="5"/>
        <v>1.1184433164128595</v>
      </c>
      <c r="W22" s="45">
        <f t="shared" si="6"/>
        <v>2</v>
      </c>
      <c r="X22" s="49">
        <f t="shared" si="7"/>
        <v>8</v>
      </c>
      <c r="Y22" s="54">
        <v>52</v>
      </c>
      <c r="Z22" s="55">
        <f t="shared" si="8"/>
        <v>0</v>
      </c>
      <c r="AA22" s="54">
        <v>6</v>
      </c>
      <c r="AB22" s="55">
        <f t="shared" si="9"/>
        <v>0</v>
      </c>
      <c r="AC22" s="47">
        <v>49748</v>
      </c>
      <c r="AD22" s="56">
        <f t="shared" si="10"/>
        <v>3.792635511168712</v>
      </c>
      <c r="AE22" s="50">
        <f t="shared" si="11"/>
        <v>1</v>
      </c>
      <c r="AF22" s="47">
        <v>12831</v>
      </c>
      <c r="AG22" s="57"/>
      <c r="AH22" s="49">
        <f t="shared" si="12"/>
        <v>1</v>
      </c>
      <c r="AI22" s="54">
        <v>95</v>
      </c>
      <c r="AJ22" s="55">
        <f t="shared" si="13"/>
        <v>1</v>
      </c>
      <c r="AK22" s="58">
        <f t="shared" si="14"/>
        <v>3</v>
      </c>
      <c r="AL22" s="47">
        <v>1922</v>
      </c>
      <c r="AM22" s="59">
        <f t="shared" si="15"/>
        <v>1.9048562933597621</v>
      </c>
      <c r="AN22" s="55">
        <f t="shared" si="16"/>
        <v>2</v>
      </c>
      <c r="AO22" s="60">
        <f t="shared" si="17"/>
        <v>13</v>
      </c>
      <c r="AP22" s="61">
        <f t="shared" si="18"/>
        <v>0.76470588235294112</v>
      </c>
      <c r="AQ22" s="80" t="s">
        <v>57</v>
      </c>
      <c r="AR22" s="63"/>
      <c r="AS22" s="81"/>
    </row>
    <row r="23" spans="1:52" s="82" customFormat="1" ht="15" customHeight="1" x14ac:dyDescent="0.3">
      <c r="A23" s="45">
        <v>17</v>
      </c>
      <c r="B23" s="67" t="s">
        <v>62</v>
      </c>
      <c r="C23" s="92">
        <v>72</v>
      </c>
      <c r="D23" s="45">
        <v>76</v>
      </c>
      <c r="E23" s="91"/>
      <c r="F23" s="49">
        <f t="shared" si="0"/>
        <v>1</v>
      </c>
      <c r="G23" s="92">
        <v>1356</v>
      </c>
      <c r="H23" s="45">
        <v>1360</v>
      </c>
      <c r="I23" s="91"/>
      <c r="J23" s="49">
        <f t="shared" si="19"/>
        <v>1</v>
      </c>
      <c r="K23" s="92">
        <v>44</v>
      </c>
      <c r="L23" s="45">
        <v>44</v>
      </c>
      <c r="M23" s="91"/>
      <c r="N23" s="71">
        <f t="shared" si="2"/>
        <v>1</v>
      </c>
      <c r="O23" s="45">
        <v>1263</v>
      </c>
      <c r="P23" s="93">
        <v>100</v>
      </c>
      <c r="Q23" s="71">
        <f t="shared" si="3"/>
        <v>2</v>
      </c>
      <c r="R23" s="45">
        <v>158</v>
      </c>
      <c r="S23" s="52">
        <f t="shared" si="4"/>
        <v>1</v>
      </c>
      <c r="T23" s="45">
        <v>1677</v>
      </c>
      <c r="U23" s="45">
        <v>1962</v>
      </c>
      <c r="V23" s="53">
        <f t="shared" si="5"/>
        <v>1.1699463327370303</v>
      </c>
      <c r="W23" s="45">
        <f t="shared" si="6"/>
        <v>2</v>
      </c>
      <c r="X23" s="49">
        <f t="shared" si="7"/>
        <v>8</v>
      </c>
      <c r="Y23" s="73">
        <v>40</v>
      </c>
      <c r="Z23" s="72">
        <f t="shared" si="8"/>
        <v>0</v>
      </c>
      <c r="AA23" s="73">
        <v>2</v>
      </c>
      <c r="AB23" s="72">
        <f t="shared" si="9"/>
        <v>0</v>
      </c>
      <c r="AC23" s="73">
        <v>65095</v>
      </c>
      <c r="AD23" s="56">
        <f t="shared" si="10"/>
        <v>3.681843891402715</v>
      </c>
      <c r="AE23" s="71">
        <f t="shared" si="11"/>
        <v>1</v>
      </c>
      <c r="AF23" s="92">
        <v>11368</v>
      </c>
      <c r="AG23" s="74"/>
      <c r="AH23" s="49">
        <f t="shared" si="12"/>
        <v>1</v>
      </c>
      <c r="AI23" s="73">
        <v>95</v>
      </c>
      <c r="AJ23" s="72">
        <f t="shared" si="13"/>
        <v>1</v>
      </c>
      <c r="AK23" s="58">
        <f t="shared" si="14"/>
        <v>3</v>
      </c>
      <c r="AL23" s="92">
        <v>3358</v>
      </c>
      <c r="AM23" s="59">
        <f t="shared" si="15"/>
        <v>2.4691176470588236</v>
      </c>
      <c r="AN23" s="72">
        <f t="shared" si="16"/>
        <v>2</v>
      </c>
      <c r="AO23" s="60">
        <f t="shared" si="17"/>
        <v>13</v>
      </c>
      <c r="AP23" s="61">
        <f t="shared" si="18"/>
        <v>0.76470588235294112</v>
      </c>
      <c r="AQ23" s="102" t="s">
        <v>47</v>
      </c>
      <c r="AR23" s="63"/>
      <c r="AS23" s="103"/>
    </row>
    <row r="24" spans="1:52" s="82" customFormat="1" ht="15" customHeight="1" x14ac:dyDescent="0.25">
      <c r="A24" s="45">
        <v>18</v>
      </c>
      <c r="B24" s="105" t="s">
        <v>63</v>
      </c>
      <c r="C24" s="45">
        <v>29</v>
      </c>
      <c r="D24" s="45">
        <v>44</v>
      </c>
      <c r="E24" s="69"/>
      <c r="F24" s="49">
        <f t="shared" si="0"/>
        <v>1</v>
      </c>
      <c r="G24" s="45">
        <v>590</v>
      </c>
      <c r="H24" s="45">
        <v>597</v>
      </c>
      <c r="I24" s="70"/>
      <c r="J24" s="49">
        <f t="shared" si="19"/>
        <v>1</v>
      </c>
      <c r="K24" s="45">
        <v>23</v>
      </c>
      <c r="L24" s="45">
        <v>23</v>
      </c>
      <c r="M24" s="49"/>
      <c r="N24" s="71">
        <f t="shared" si="2"/>
        <v>1</v>
      </c>
      <c r="O24" s="45">
        <v>1024</v>
      </c>
      <c r="P24" s="45">
        <v>99</v>
      </c>
      <c r="Q24" s="71">
        <f t="shared" si="3"/>
        <v>2</v>
      </c>
      <c r="R24" s="45">
        <v>173</v>
      </c>
      <c r="S24" s="52">
        <f t="shared" si="4"/>
        <v>1</v>
      </c>
      <c r="T24" s="45">
        <v>690</v>
      </c>
      <c r="U24" s="45">
        <v>806</v>
      </c>
      <c r="V24" s="53">
        <f t="shared" si="5"/>
        <v>1.1681159420289855</v>
      </c>
      <c r="W24" s="45">
        <f t="shared" si="6"/>
        <v>2</v>
      </c>
      <c r="X24" s="49">
        <f t="shared" si="7"/>
        <v>8</v>
      </c>
      <c r="Y24" s="45">
        <v>26</v>
      </c>
      <c r="Z24" s="72">
        <f t="shared" si="8"/>
        <v>0</v>
      </c>
      <c r="AA24" s="45">
        <v>29</v>
      </c>
      <c r="AB24" s="72">
        <f t="shared" si="9"/>
        <v>0</v>
      </c>
      <c r="AC24" s="85">
        <v>19269</v>
      </c>
      <c r="AD24" s="56">
        <f t="shared" si="10"/>
        <v>2.4827986084267488</v>
      </c>
      <c r="AE24" s="71">
        <f t="shared" si="11"/>
        <v>1</v>
      </c>
      <c r="AF24" s="45">
        <v>5150</v>
      </c>
      <c r="AG24" s="74"/>
      <c r="AH24" s="49">
        <f t="shared" si="12"/>
        <v>1</v>
      </c>
      <c r="AI24" s="45">
        <v>81</v>
      </c>
      <c r="AJ24" s="72">
        <f t="shared" si="13"/>
        <v>1</v>
      </c>
      <c r="AK24" s="58">
        <f t="shared" si="14"/>
        <v>3</v>
      </c>
      <c r="AL24" s="45">
        <v>621</v>
      </c>
      <c r="AM24" s="59">
        <f t="shared" si="15"/>
        <v>1.0402010050251256</v>
      </c>
      <c r="AN24" s="72">
        <f t="shared" si="16"/>
        <v>2</v>
      </c>
      <c r="AO24" s="60">
        <f t="shared" si="17"/>
        <v>13</v>
      </c>
      <c r="AP24" s="61">
        <f t="shared" si="18"/>
        <v>0.76470588235294112</v>
      </c>
      <c r="AQ24" s="86" t="s">
        <v>47</v>
      </c>
      <c r="AR24" s="63"/>
      <c r="AS24" s="64"/>
      <c r="AT24" s="77"/>
      <c r="AU24" s="77"/>
      <c r="AV24" s="77"/>
      <c r="AW24" s="77"/>
      <c r="AX24" s="77"/>
      <c r="AY24" s="77"/>
      <c r="AZ24" s="77"/>
    </row>
    <row r="25" spans="1:52" ht="14.4" customHeight="1" x14ac:dyDescent="0.3">
      <c r="A25" s="45">
        <v>19</v>
      </c>
      <c r="B25" s="104" t="s">
        <v>64</v>
      </c>
      <c r="C25" s="92">
        <v>41</v>
      </c>
      <c r="D25" s="45">
        <v>49</v>
      </c>
      <c r="E25" s="91"/>
      <c r="F25" s="49">
        <f t="shared" si="0"/>
        <v>1</v>
      </c>
      <c r="G25" s="92">
        <v>813</v>
      </c>
      <c r="H25" s="45">
        <v>817</v>
      </c>
      <c r="I25" s="91"/>
      <c r="J25" s="49">
        <f t="shared" si="19"/>
        <v>1</v>
      </c>
      <c r="K25" s="92">
        <v>30</v>
      </c>
      <c r="L25" s="45">
        <v>30</v>
      </c>
      <c r="M25" s="91"/>
      <c r="N25" s="71">
        <f t="shared" si="2"/>
        <v>1</v>
      </c>
      <c r="O25" s="45">
        <v>745</v>
      </c>
      <c r="P25" s="93">
        <v>100</v>
      </c>
      <c r="Q25" s="71">
        <f t="shared" si="3"/>
        <v>2</v>
      </c>
      <c r="R25" s="45">
        <v>101</v>
      </c>
      <c r="S25" s="52">
        <f t="shared" si="4"/>
        <v>0</v>
      </c>
      <c r="T25" s="45">
        <v>984</v>
      </c>
      <c r="U25" s="45">
        <v>1064</v>
      </c>
      <c r="V25" s="53">
        <f t="shared" si="5"/>
        <v>1.0813008130081301</v>
      </c>
      <c r="W25" s="45">
        <f t="shared" si="6"/>
        <v>2</v>
      </c>
      <c r="X25" s="49">
        <f t="shared" si="7"/>
        <v>7</v>
      </c>
      <c r="Y25" s="73">
        <v>32</v>
      </c>
      <c r="Z25" s="72">
        <f t="shared" si="8"/>
        <v>0</v>
      </c>
      <c r="AA25" s="73">
        <v>3</v>
      </c>
      <c r="AB25" s="72">
        <f t="shared" si="9"/>
        <v>0</v>
      </c>
      <c r="AC25" s="73">
        <v>34401</v>
      </c>
      <c r="AD25" s="56">
        <f t="shared" si="10"/>
        <v>3.2389605498540628</v>
      </c>
      <c r="AE25" s="71">
        <f t="shared" si="11"/>
        <v>1</v>
      </c>
      <c r="AF25" s="92">
        <v>9568</v>
      </c>
      <c r="AG25" s="74"/>
      <c r="AH25" s="49">
        <f t="shared" si="12"/>
        <v>1</v>
      </c>
      <c r="AI25" s="73">
        <v>84</v>
      </c>
      <c r="AJ25" s="72">
        <f t="shared" si="13"/>
        <v>1</v>
      </c>
      <c r="AK25" s="58">
        <f t="shared" si="14"/>
        <v>3</v>
      </c>
      <c r="AL25" s="92">
        <v>1045</v>
      </c>
      <c r="AM25" s="59">
        <f t="shared" si="15"/>
        <v>1.2790697674418605</v>
      </c>
      <c r="AN25" s="72">
        <f t="shared" si="16"/>
        <v>2</v>
      </c>
      <c r="AO25" s="60">
        <f t="shared" si="17"/>
        <v>12</v>
      </c>
      <c r="AP25" s="61">
        <f t="shared" si="18"/>
        <v>0.70588235294117652</v>
      </c>
      <c r="AQ25" s="80" t="s">
        <v>47</v>
      </c>
      <c r="AR25" s="63"/>
      <c r="AS25" s="81"/>
      <c r="AT25" s="66"/>
      <c r="AU25" s="66"/>
      <c r="AV25" s="66"/>
      <c r="AW25" s="66"/>
      <c r="AX25" s="66"/>
      <c r="AY25" s="66"/>
      <c r="AZ25" s="66"/>
    </row>
    <row r="26" spans="1:52" ht="17.399999999999999" customHeight="1" x14ac:dyDescent="0.3">
      <c r="A26" s="45">
        <v>20</v>
      </c>
      <c r="B26" s="46" t="s">
        <v>65</v>
      </c>
      <c r="C26" s="45">
        <v>45</v>
      </c>
      <c r="D26" s="45">
        <v>54</v>
      </c>
      <c r="E26" s="88"/>
      <c r="F26" s="49">
        <f t="shared" si="0"/>
        <v>1</v>
      </c>
      <c r="G26" s="45">
        <v>884</v>
      </c>
      <c r="H26" s="45">
        <v>895</v>
      </c>
      <c r="I26" s="89"/>
      <c r="J26" s="49">
        <f t="shared" si="19"/>
        <v>1</v>
      </c>
      <c r="K26" s="79">
        <v>34</v>
      </c>
      <c r="L26" s="45">
        <v>34</v>
      </c>
      <c r="M26" s="49"/>
      <c r="N26" s="50">
        <f t="shared" si="2"/>
        <v>1</v>
      </c>
      <c r="O26" s="45">
        <v>783</v>
      </c>
      <c r="P26" s="45">
        <v>99</v>
      </c>
      <c r="Q26" s="50">
        <f t="shared" si="3"/>
        <v>2</v>
      </c>
      <c r="R26" s="45">
        <v>6</v>
      </c>
      <c r="S26" s="52">
        <f t="shared" si="4"/>
        <v>0</v>
      </c>
      <c r="T26" s="45">
        <v>1180</v>
      </c>
      <c r="U26" s="45">
        <v>1219</v>
      </c>
      <c r="V26" s="53">
        <f t="shared" si="5"/>
        <v>1.0330508474576272</v>
      </c>
      <c r="W26" s="45">
        <f t="shared" si="6"/>
        <v>2</v>
      </c>
      <c r="X26" s="49">
        <f t="shared" si="7"/>
        <v>7</v>
      </c>
      <c r="Y26" s="45">
        <v>2</v>
      </c>
      <c r="Z26" s="55">
        <f t="shared" si="8"/>
        <v>0</v>
      </c>
      <c r="AA26" s="45">
        <v>3</v>
      </c>
      <c r="AB26" s="55">
        <f t="shared" si="9"/>
        <v>0</v>
      </c>
      <c r="AC26" s="45">
        <v>30282</v>
      </c>
      <c r="AD26" s="56">
        <f t="shared" si="10"/>
        <v>2.6026643747314138</v>
      </c>
      <c r="AE26" s="50">
        <f t="shared" si="11"/>
        <v>1</v>
      </c>
      <c r="AF26" s="45">
        <v>9731</v>
      </c>
      <c r="AG26" s="57"/>
      <c r="AH26" s="49">
        <f t="shared" si="12"/>
        <v>1</v>
      </c>
      <c r="AI26" s="45">
        <v>82</v>
      </c>
      <c r="AJ26" s="55">
        <f t="shared" si="13"/>
        <v>1</v>
      </c>
      <c r="AK26" s="58">
        <f t="shared" si="14"/>
        <v>3</v>
      </c>
      <c r="AL26" s="45">
        <v>4173</v>
      </c>
      <c r="AM26" s="59">
        <f t="shared" si="15"/>
        <v>4.6625698324022347</v>
      </c>
      <c r="AN26" s="55">
        <f t="shared" si="16"/>
        <v>2</v>
      </c>
      <c r="AO26" s="60">
        <f t="shared" si="17"/>
        <v>12</v>
      </c>
      <c r="AP26" s="61">
        <f t="shared" si="18"/>
        <v>0.70588235294117652</v>
      </c>
      <c r="AQ26" s="102" t="s">
        <v>57</v>
      </c>
      <c r="AR26" s="63"/>
      <c r="AS26" s="103"/>
      <c r="AT26" s="82"/>
      <c r="AU26" s="82"/>
      <c r="AV26" s="82"/>
      <c r="AW26" s="82"/>
      <c r="AX26" s="82"/>
      <c r="AY26" s="82"/>
      <c r="AZ26" s="82"/>
    </row>
    <row r="27" spans="1:52" s="82" customFormat="1" ht="16.95" customHeight="1" x14ac:dyDescent="0.3">
      <c r="A27" s="45">
        <v>21</v>
      </c>
      <c r="B27" s="46" t="s">
        <v>66</v>
      </c>
      <c r="C27" s="47">
        <v>59</v>
      </c>
      <c r="D27" s="45">
        <v>79</v>
      </c>
      <c r="E27" s="48"/>
      <c r="F27" s="49">
        <f t="shared" si="0"/>
        <v>1</v>
      </c>
      <c r="G27" s="47">
        <v>1306</v>
      </c>
      <c r="H27" s="45">
        <v>1303</v>
      </c>
      <c r="I27" s="48"/>
      <c r="J27" s="49">
        <f t="shared" si="19"/>
        <v>1</v>
      </c>
      <c r="K27" s="47">
        <v>47</v>
      </c>
      <c r="L27" s="45">
        <v>47</v>
      </c>
      <c r="M27" s="48"/>
      <c r="N27" s="50">
        <f t="shared" si="2"/>
        <v>1</v>
      </c>
      <c r="O27" s="45">
        <v>1602</v>
      </c>
      <c r="P27" s="51">
        <v>85</v>
      </c>
      <c r="Q27" s="50">
        <f t="shared" si="3"/>
        <v>1</v>
      </c>
      <c r="R27" s="45">
        <v>192</v>
      </c>
      <c r="S27" s="52">
        <f t="shared" si="4"/>
        <v>1</v>
      </c>
      <c r="T27" s="45">
        <v>1560</v>
      </c>
      <c r="U27" s="45">
        <v>1710</v>
      </c>
      <c r="V27" s="53">
        <f t="shared" si="5"/>
        <v>1.0961538461538463</v>
      </c>
      <c r="W27" s="45">
        <f t="shared" si="6"/>
        <v>2</v>
      </c>
      <c r="X27" s="49">
        <f t="shared" si="7"/>
        <v>7</v>
      </c>
      <c r="Y27" s="54">
        <v>71</v>
      </c>
      <c r="Z27" s="55">
        <f t="shared" si="8"/>
        <v>1</v>
      </c>
      <c r="AA27" s="54">
        <v>28</v>
      </c>
      <c r="AB27" s="55">
        <f t="shared" si="9"/>
        <v>0</v>
      </c>
      <c r="AC27" s="54">
        <v>56507</v>
      </c>
      <c r="AD27" s="56">
        <f t="shared" si="10"/>
        <v>3.3359112108152784</v>
      </c>
      <c r="AE27" s="50">
        <f t="shared" si="11"/>
        <v>1</v>
      </c>
      <c r="AF27" s="47">
        <v>13808</v>
      </c>
      <c r="AG27" s="57"/>
      <c r="AH27" s="49">
        <f t="shared" si="12"/>
        <v>1</v>
      </c>
      <c r="AI27" s="54">
        <v>90</v>
      </c>
      <c r="AJ27" s="55">
        <f t="shared" si="13"/>
        <v>1</v>
      </c>
      <c r="AK27" s="58">
        <f t="shared" si="14"/>
        <v>4</v>
      </c>
      <c r="AL27" s="47">
        <v>617</v>
      </c>
      <c r="AM27" s="59">
        <f t="shared" si="15"/>
        <v>0.47352264006139677</v>
      </c>
      <c r="AN27" s="55">
        <f t="shared" si="16"/>
        <v>0</v>
      </c>
      <c r="AO27" s="60">
        <f t="shared" si="17"/>
        <v>11</v>
      </c>
      <c r="AP27" s="61">
        <f t="shared" si="18"/>
        <v>0.64705882352941169</v>
      </c>
      <c r="AQ27" s="102" t="s">
        <v>57</v>
      </c>
      <c r="AR27" s="63"/>
      <c r="AS27" s="103"/>
    </row>
    <row r="28" spans="1:52" s="82" customFormat="1" ht="14.4" customHeight="1" x14ac:dyDescent="0.25">
      <c r="A28" s="45">
        <v>22</v>
      </c>
      <c r="B28" s="46" t="s">
        <v>67</v>
      </c>
      <c r="C28" s="45">
        <v>73</v>
      </c>
      <c r="D28" s="45">
        <v>100</v>
      </c>
      <c r="E28" s="88"/>
      <c r="F28" s="49">
        <f t="shared" si="0"/>
        <v>0</v>
      </c>
      <c r="G28" s="45">
        <v>1623</v>
      </c>
      <c r="H28" s="45">
        <v>1659</v>
      </c>
      <c r="I28" s="89"/>
      <c r="J28" s="49">
        <f t="shared" si="19"/>
        <v>1</v>
      </c>
      <c r="K28" s="45">
        <v>52</v>
      </c>
      <c r="L28" s="45">
        <v>52</v>
      </c>
      <c r="M28" s="49"/>
      <c r="N28" s="50">
        <f t="shared" si="2"/>
        <v>1</v>
      </c>
      <c r="O28" s="45">
        <v>1272</v>
      </c>
      <c r="P28" s="45">
        <v>81</v>
      </c>
      <c r="Q28" s="50">
        <f t="shared" si="3"/>
        <v>1</v>
      </c>
      <c r="R28" s="45">
        <v>286</v>
      </c>
      <c r="S28" s="52">
        <f t="shared" si="4"/>
        <v>1</v>
      </c>
      <c r="T28" s="45">
        <v>1700</v>
      </c>
      <c r="U28" s="45">
        <v>1835</v>
      </c>
      <c r="V28" s="53">
        <f t="shared" si="5"/>
        <v>1.0794117647058823</v>
      </c>
      <c r="W28" s="45">
        <f t="shared" si="6"/>
        <v>2</v>
      </c>
      <c r="X28" s="49">
        <f t="shared" si="7"/>
        <v>6</v>
      </c>
      <c r="Y28" s="45">
        <v>69</v>
      </c>
      <c r="Z28" s="55">
        <f t="shared" si="8"/>
        <v>0</v>
      </c>
      <c r="AA28" s="45">
        <v>23</v>
      </c>
      <c r="AB28" s="55">
        <f t="shared" si="9"/>
        <v>0</v>
      </c>
      <c r="AC28" s="101">
        <v>110495</v>
      </c>
      <c r="AD28" s="56">
        <f t="shared" si="10"/>
        <v>5.1233365790327818</v>
      </c>
      <c r="AE28" s="50">
        <f t="shared" si="11"/>
        <v>1</v>
      </c>
      <c r="AF28" s="45">
        <v>30389</v>
      </c>
      <c r="AG28" s="57"/>
      <c r="AH28" s="49">
        <f t="shared" si="12"/>
        <v>1</v>
      </c>
      <c r="AI28" s="45">
        <v>98</v>
      </c>
      <c r="AJ28" s="55">
        <f t="shared" si="13"/>
        <v>1</v>
      </c>
      <c r="AK28" s="58">
        <f t="shared" si="14"/>
        <v>3</v>
      </c>
      <c r="AL28" s="45">
        <v>2703</v>
      </c>
      <c r="AM28" s="59">
        <f t="shared" si="15"/>
        <v>1.6292947558770343</v>
      </c>
      <c r="AN28" s="55">
        <f t="shared" si="16"/>
        <v>2</v>
      </c>
      <c r="AO28" s="60">
        <f t="shared" si="17"/>
        <v>11</v>
      </c>
      <c r="AP28" s="61">
        <f t="shared" si="18"/>
        <v>0.64705882352941169</v>
      </c>
      <c r="AQ28" s="86" t="s">
        <v>57</v>
      </c>
      <c r="AR28" s="63"/>
      <c r="AS28" s="64"/>
      <c r="AT28" s="77"/>
      <c r="AU28" s="77"/>
      <c r="AV28" s="77"/>
      <c r="AW28" s="77"/>
      <c r="AX28" s="77"/>
      <c r="AY28" s="77"/>
      <c r="AZ28" s="77"/>
    </row>
    <row r="29" spans="1:52" s="82" customFormat="1" ht="15.6" customHeight="1" x14ac:dyDescent="0.25">
      <c r="A29" s="45">
        <v>23</v>
      </c>
      <c r="B29" s="100" t="s">
        <v>68</v>
      </c>
      <c r="C29" s="54">
        <v>74</v>
      </c>
      <c r="D29" s="54">
        <v>88</v>
      </c>
      <c r="E29" s="54"/>
      <c r="F29" s="49">
        <f t="shared" si="0"/>
        <v>1</v>
      </c>
      <c r="G29" s="54">
        <v>1527</v>
      </c>
      <c r="H29" s="54">
        <v>1535</v>
      </c>
      <c r="I29" s="54"/>
      <c r="J29" s="49">
        <f t="shared" si="19"/>
        <v>1</v>
      </c>
      <c r="K29" s="54">
        <v>58</v>
      </c>
      <c r="L29" s="54">
        <v>58</v>
      </c>
      <c r="M29" s="54"/>
      <c r="N29" s="50">
        <f t="shared" si="2"/>
        <v>1</v>
      </c>
      <c r="O29" s="54">
        <v>1899</v>
      </c>
      <c r="P29" s="54">
        <v>66</v>
      </c>
      <c r="Q29" s="50">
        <f t="shared" si="3"/>
        <v>0</v>
      </c>
      <c r="R29" s="54">
        <v>318</v>
      </c>
      <c r="S29" s="52">
        <f t="shared" si="4"/>
        <v>1</v>
      </c>
      <c r="T29" s="54">
        <v>1883</v>
      </c>
      <c r="U29" s="54">
        <v>2060</v>
      </c>
      <c r="V29" s="53">
        <f t="shared" si="5"/>
        <v>1.0939989378651089</v>
      </c>
      <c r="W29" s="45">
        <f t="shared" si="6"/>
        <v>2</v>
      </c>
      <c r="X29" s="49">
        <f t="shared" si="7"/>
        <v>6</v>
      </c>
      <c r="Y29" s="54">
        <v>57</v>
      </c>
      <c r="Z29" s="55">
        <f t="shared" si="8"/>
        <v>0</v>
      </c>
      <c r="AA29" s="54">
        <v>39</v>
      </c>
      <c r="AB29" s="55">
        <f t="shared" si="9"/>
        <v>0</v>
      </c>
      <c r="AC29" s="54">
        <v>48320</v>
      </c>
      <c r="AD29" s="56">
        <f t="shared" si="10"/>
        <v>2.4214482585818091</v>
      </c>
      <c r="AE29" s="50">
        <f t="shared" si="11"/>
        <v>1</v>
      </c>
      <c r="AF29" s="54">
        <v>15386</v>
      </c>
      <c r="AG29" s="54"/>
      <c r="AH29" s="49">
        <f t="shared" si="12"/>
        <v>1</v>
      </c>
      <c r="AI29" s="54">
        <v>90</v>
      </c>
      <c r="AJ29" s="55">
        <f t="shared" si="13"/>
        <v>1</v>
      </c>
      <c r="AK29" s="58">
        <f t="shared" si="14"/>
        <v>3</v>
      </c>
      <c r="AL29" s="54">
        <v>1934</v>
      </c>
      <c r="AM29" s="59">
        <f t="shared" si="15"/>
        <v>1.2599348534201955</v>
      </c>
      <c r="AN29" s="55">
        <f t="shared" si="16"/>
        <v>2</v>
      </c>
      <c r="AO29" s="60">
        <f t="shared" si="17"/>
        <v>11</v>
      </c>
      <c r="AP29" s="61">
        <f t="shared" si="18"/>
        <v>0.64705882352941169</v>
      </c>
      <c r="AQ29" s="62" t="s">
        <v>43</v>
      </c>
      <c r="AR29" s="63"/>
      <c r="AS29" s="64"/>
      <c r="AT29" s="84"/>
      <c r="AU29" s="84"/>
      <c r="AV29" s="84"/>
      <c r="AW29" s="84"/>
      <c r="AX29" s="84"/>
      <c r="AY29" s="84"/>
      <c r="AZ29" s="84"/>
    </row>
    <row r="30" spans="1:52" s="82" customFormat="1" ht="14.4" customHeight="1" x14ac:dyDescent="0.25">
      <c r="A30" s="45">
        <v>24</v>
      </c>
      <c r="B30" s="100" t="s">
        <v>69</v>
      </c>
      <c r="C30" s="47">
        <v>76</v>
      </c>
      <c r="D30" s="45">
        <v>94</v>
      </c>
      <c r="E30" s="48"/>
      <c r="F30" s="49">
        <f t="shared" si="0"/>
        <v>1</v>
      </c>
      <c r="G30" s="47">
        <v>1779</v>
      </c>
      <c r="H30" s="45">
        <v>1788</v>
      </c>
      <c r="I30" s="48"/>
      <c r="J30" s="49">
        <f t="shared" si="19"/>
        <v>1</v>
      </c>
      <c r="K30" s="47">
        <v>59</v>
      </c>
      <c r="L30" s="45">
        <v>59</v>
      </c>
      <c r="M30" s="48"/>
      <c r="N30" s="50">
        <f t="shared" si="2"/>
        <v>1</v>
      </c>
      <c r="O30" s="45">
        <v>2309</v>
      </c>
      <c r="P30" s="51">
        <v>82</v>
      </c>
      <c r="Q30" s="50">
        <f t="shared" si="3"/>
        <v>1</v>
      </c>
      <c r="R30" s="45">
        <v>116</v>
      </c>
      <c r="S30" s="52">
        <f t="shared" si="4"/>
        <v>0</v>
      </c>
      <c r="T30" s="45">
        <v>1880</v>
      </c>
      <c r="U30" s="45">
        <v>2207</v>
      </c>
      <c r="V30" s="53">
        <f t="shared" si="5"/>
        <v>1.173936170212766</v>
      </c>
      <c r="W30" s="45">
        <f t="shared" si="6"/>
        <v>2</v>
      </c>
      <c r="X30" s="49">
        <f t="shared" si="7"/>
        <v>6</v>
      </c>
      <c r="Y30" s="54">
        <v>32</v>
      </c>
      <c r="Z30" s="55">
        <f t="shared" si="8"/>
        <v>0</v>
      </c>
      <c r="AA30" s="54">
        <v>0</v>
      </c>
      <c r="AB30" s="55">
        <f t="shared" si="9"/>
        <v>0</v>
      </c>
      <c r="AC30" s="54">
        <v>74773</v>
      </c>
      <c r="AD30" s="56">
        <f t="shared" si="10"/>
        <v>3.2168731715711583</v>
      </c>
      <c r="AE30" s="50">
        <f t="shared" si="11"/>
        <v>1</v>
      </c>
      <c r="AF30" s="47">
        <v>28610</v>
      </c>
      <c r="AG30" s="57"/>
      <c r="AH30" s="49">
        <f t="shared" si="12"/>
        <v>1</v>
      </c>
      <c r="AI30" s="54">
        <v>94</v>
      </c>
      <c r="AJ30" s="55">
        <f t="shared" si="13"/>
        <v>1</v>
      </c>
      <c r="AK30" s="58">
        <f t="shared" si="14"/>
        <v>3</v>
      </c>
      <c r="AL30" s="47">
        <v>2070</v>
      </c>
      <c r="AM30" s="59">
        <f t="shared" si="15"/>
        <v>1.1577181208053691</v>
      </c>
      <c r="AN30" s="55">
        <f t="shared" si="16"/>
        <v>2</v>
      </c>
      <c r="AO30" s="60">
        <f t="shared" si="17"/>
        <v>11</v>
      </c>
      <c r="AP30" s="61">
        <f t="shared" si="18"/>
        <v>0.64705882352941169</v>
      </c>
      <c r="AQ30" s="106" t="s">
        <v>43</v>
      </c>
      <c r="AR30" s="63"/>
      <c r="AS30" s="81"/>
      <c r="AT30" s="77"/>
      <c r="AU30" s="77"/>
      <c r="AV30" s="77"/>
      <c r="AW30" s="77"/>
      <c r="AX30" s="77"/>
      <c r="AY30" s="77"/>
      <c r="AZ30" s="77"/>
    </row>
    <row r="31" spans="1:52" s="82" customFormat="1" ht="14.4" customHeight="1" x14ac:dyDescent="0.25">
      <c r="A31" s="45">
        <v>25</v>
      </c>
      <c r="B31" s="46" t="s">
        <v>70</v>
      </c>
      <c r="C31" s="47">
        <v>59</v>
      </c>
      <c r="D31" s="45">
        <v>71</v>
      </c>
      <c r="E31" s="48"/>
      <c r="F31" s="49">
        <f t="shared" si="0"/>
        <v>1</v>
      </c>
      <c r="G31" s="47">
        <v>1254</v>
      </c>
      <c r="H31" s="45">
        <v>1258</v>
      </c>
      <c r="I31" s="48"/>
      <c r="J31" s="49">
        <f t="shared" si="19"/>
        <v>1</v>
      </c>
      <c r="K31" s="47">
        <v>48</v>
      </c>
      <c r="L31" s="45">
        <v>48</v>
      </c>
      <c r="M31" s="48"/>
      <c r="N31" s="50">
        <f t="shared" si="2"/>
        <v>1</v>
      </c>
      <c r="O31" s="45">
        <v>1219</v>
      </c>
      <c r="P31" s="51">
        <v>92</v>
      </c>
      <c r="Q31" s="50">
        <f t="shared" si="3"/>
        <v>2</v>
      </c>
      <c r="R31" s="45">
        <v>203</v>
      </c>
      <c r="S31" s="52">
        <f t="shared" si="4"/>
        <v>1</v>
      </c>
      <c r="T31" s="45">
        <v>1467</v>
      </c>
      <c r="U31" s="45">
        <v>1367</v>
      </c>
      <c r="V31" s="53">
        <f t="shared" si="5"/>
        <v>0.93183367416496254</v>
      </c>
      <c r="W31" s="45">
        <f t="shared" si="6"/>
        <v>2</v>
      </c>
      <c r="X31" s="49">
        <f t="shared" si="7"/>
        <v>8</v>
      </c>
      <c r="Y31" s="54">
        <v>49</v>
      </c>
      <c r="Z31" s="55">
        <f t="shared" si="8"/>
        <v>0</v>
      </c>
      <c r="AA31" s="54">
        <v>2</v>
      </c>
      <c r="AB31" s="55">
        <f t="shared" si="9"/>
        <v>0</v>
      </c>
      <c r="AC31" s="54">
        <v>34306</v>
      </c>
      <c r="AD31" s="56">
        <f t="shared" si="10"/>
        <v>2.0977130977130978</v>
      </c>
      <c r="AE31" s="50">
        <f t="shared" si="11"/>
        <v>1</v>
      </c>
      <c r="AF31" s="47">
        <v>7663</v>
      </c>
      <c r="AG31" s="57"/>
      <c r="AH31" s="49">
        <f t="shared" si="12"/>
        <v>1</v>
      </c>
      <c r="AI31" s="54">
        <v>92</v>
      </c>
      <c r="AJ31" s="55">
        <f t="shared" si="13"/>
        <v>1</v>
      </c>
      <c r="AK31" s="58">
        <f t="shared" si="14"/>
        <v>3</v>
      </c>
      <c r="AL31" s="47">
        <v>115</v>
      </c>
      <c r="AM31" s="59">
        <f t="shared" si="15"/>
        <v>9.1414944356120825E-2</v>
      </c>
      <c r="AN31" s="55">
        <f t="shared" si="16"/>
        <v>0</v>
      </c>
      <c r="AO31" s="60">
        <f t="shared" si="17"/>
        <v>11</v>
      </c>
      <c r="AP31" s="61">
        <f t="shared" si="18"/>
        <v>0.64705882352941169</v>
      </c>
      <c r="AQ31" s="80" t="s">
        <v>57</v>
      </c>
      <c r="AR31" s="63"/>
      <c r="AS31" s="81"/>
    </row>
    <row r="32" spans="1:52" s="82" customFormat="1" ht="14.4" customHeight="1" x14ac:dyDescent="0.3">
      <c r="A32" s="45">
        <v>26</v>
      </c>
      <c r="B32" s="67" t="s">
        <v>71</v>
      </c>
      <c r="C32" s="45">
        <v>29</v>
      </c>
      <c r="D32" s="45">
        <v>38</v>
      </c>
      <c r="E32" s="69"/>
      <c r="F32" s="49">
        <f t="shared" si="0"/>
        <v>1</v>
      </c>
      <c r="G32" s="45">
        <v>531</v>
      </c>
      <c r="H32" s="45">
        <v>549</v>
      </c>
      <c r="I32" s="70"/>
      <c r="J32" s="49">
        <f t="shared" si="19"/>
        <v>1</v>
      </c>
      <c r="K32" s="79">
        <v>22</v>
      </c>
      <c r="L32" s="45">
        <v>22</v>
      </c>
      <c r="M32" s="49"/>
      <c r="N32" s="71">
        <f t="shared" si="2"/>
        <v>1</v>
      </c>
      <c r="O32" s="45">
        <v>536</v>
      </c>
      <c r="P32" s="45">
        <v>68</v>
      </c>
      <c r="Q32" s="71">
        <f t="shared" si="3"/>
        <v>0</v>
      </c>
      <c r="R32" s="45">
        <v>214</v>
      </c>
      <c r="S32" s="52">
        <f t="shared" si="4"/>
        <v>1</v>
      </c>
      <c r="T32" s="45">
        <v>735</v>
      </c>
      <c r="U32" s="45">
        <v>842</v>
      </c>
      <c r="V32" s="53">
        <f t="shared" si="5"/>
        <v>1.1455782312925169</v>
      </c>
      <c r="W32" s="45">
        <f t="shared" si="6"/>
        <v>2</v>
      </c>
      <c r="X32" s="49">
        <f t="shared" si="7"/>
        <v>6</v>
      </c>
      <c r="Y32" s="45">
        <v>79</v>
      </c>
      <c r="Z32" s="72">
        <f t="shared" si="8"/>
        <v>1</v>
      </c>
      <c r="AA32" s="45">
        <v>52</v>
      </c>
      <c r="AB32" s="72">
        <f t="shared" si="9"/>
        <v>2</v>
      </c>
      <c r="AC32" s="45">
        <v>24572</v>
      </c>
      <c r="AD32" s="56">
        <f t="shared" si="10"/>
        <v>3.4429031806080985</v>
      </c>
      <c r="AE32" s="71">
        <f t="shared" si="11"/>
        <v>1</v>
      </c>
      <c r="AF32" s="45">
        <v>2616</v>
      </c>
      <c r="AG32" s="74"/>
      <c r="AH32" s="49">
        <f t="shared" si="12"/>
        <v>1</v>
      </c>
      <c r="AI32" s="45">
        <v>70</v>
      </c>
      <c r="AJ32" s="72">
        <f t="shared" si="13"/>
        <v>0</v>
      </c>
      <c r="AK32" s="58">
        <f t="shared" si="14"/>
        <v>5</v>
      </c>
      <c r="AL32" s="45">
        <v>0</v>
      </c>
      <c r="AM32" s="59">
        <f t="shared" si="15"/>
        <v>0</v>
      </c>
      <c r="AN32" s="72">
        <f t="shared" si="16"/>
        <v>0</v>
      </c>
      <c r="AO32" s="60">
        <f t="shared" si="17"/>
        <v>11</v>
      </c>
      <c r="AP32" s="61">
        <f t="shared" si="18"/>
        <v>0.64705882352941169</v>
      </c>
      <c r="AQ32" s="62" t="s">
        <v>45</v>
      </c>
      <c r="AR32" s="63"/>
      <c r="AS32" s="76"/>
      <c r="AT32" s="84"/>
      <c r="AU32" s="84"/>
      <c r="AV32" s="84"/>
      <c r="AW32" s="84"/>
      <c r="AX32" s="84"/>
      <c r="AY32" s="84"/>
      <c r="AZ32" s="84"/>
    </row>
    <row r="33" spans="1:52" s="82" customFormat="1" ht="15.6" customHeight="1" x14ac:dyDescent="0.25">
      <c r="A33" s="45">
        <v>27</v>
      </c>
      <c r="B33" s="67" t="s">
        <v>72</v>
      </c>
      <c r="C33" s="92">
        <v>69</v>
      </c>
      <c r="D33" s="45">
        <v>84</v>
      </c>
      <c r="E33" s="91"/>
      <c r="F33" s="49">
        <f t="shared" si="0"/>
        <v>1</v>
      </c>
      <c r="G33" s="92">
        <v>1424</v>
      </c>
      <c r="H33" s="45">
        <v>1423</v>
      </c>
      <c r="I33" s="91"/>
      <c r="J33" s="49">
        <f t="shared" si="19"/>
        <v>1</v>
      </c>
      <c r="K33" s="92">
        <v>47</v>
      </c>
      <c r="L33" s="45">
        <v>47</v>
      </c>
      <c r="M33" s="91"/>
      <c r="N33" s="71">
        <f t="shared" si="2"/>
        <v>1</v>
      </c>
      <c r="O33" s="45">
        <v>1177</v>
      </c>
      <c r="P33" s="93">
        <v>90</v>
      </c>
      <c r="Q33" s="71">
        <f t="shared" si="3"/>
        <v>2</v>
      </c>
      <c r="R33" s="45">
        <v>127</v>
      </c>
      <c r="S33" s="52">
        <f t="shared" si="4"/>
        <v>0</v>
      </c>
      <c r="T33" s="45">
        <v>1630</v>
      </c>
      <c r="U33" s="45">
        <v>1579</v>
      </c>
      <c r="V33" s="53">
        <f t="shared" si="5"/>
        <v>0.96871165644171775</v>
      </c>
      <c r="W33" s="45">
        <f t="shared" si="6"/>
        <v>2</v>
      </c>
      <c r="X33" s="49">
        <f t="shared" si="7"/>
        <v>7</v>
      </c>
      <c r="Y33" s="73">
        <v>40</v>
      </c>
      <c r="Z33" s="72">
        <f t="shared" si="8"/>
        <v>0</v>
      </c>
      <c r="AA33" s="73">
        <v>0</v>
      </c>
      <c r="AB33" s="72">
        <f t="shared" si="9"/>
        <v>0</v>
      </c>
      <c r="AC33" s="73">
        <v>60825</v>
      </c>
      <c r="AD33" s="56">
        <f t="shared" si="10"/>
        <v>3.288015568409103</v>
      </c>
      <c r="AE33" s="71">
        <f t="shared" si="11"/>
        <v>1</v>
      </c>
      <c r="AF33" s="92">
        <v>10619</v>
      </c>
      <c r="AG33" s="74"/>
      <c r="AH33" s="49">
        <f t="shared" si="12"/>
        <v>1</v>
      </c>
      <c r="AI33" s="73">
        <v>93</v>
      </c>
      <c r="AJ33" s="72">
        <f t="shared" si="13"/>
        <v>1</v>
      </c>
      <c r="AK33" s="58">
        <f t="shared" si="14"/>
        <v>3</v>
      </c>
      <c r="AL33" s="92">
        <v>867</v>
      </c>
      <c r="AM33" s="59">
        <f t="shared" si="15"/>
        <v>0.60927617709065351</v>
      </c>
      <c r="AN33" s="72">
        <f t="shared" si="16"/>
        <v>1</v>
      </c>
      <c r="AO33" s="60">
        <f t="shared" si="17"/>
        <v>11</v>
      </c>
      <c r="AP33" s="61">
        <f t="shared" si="18"/>
        <v>0.64705882352941169</v>
      </c>
      <c r="AQ33" s="80" t="s">
        <v>47</v>
      </c>
      <c r="AR33" s="63"/>
      <c r="AS33" s="81"/>
      <c r="AT33" s="97"/>
      <c r="AU33" s="97"/>
      <c r="AV33" s="97"/>
      <c r="AW33" s="97"/>
      <c r="AX33" s="97"/>
      <c r="AY33" s="97"/>
      <c r="AZ33" s="97"/>
    </row>
    <row r="34" spans="1:52" s="82" customFormat="1" ht="14.4" customHeight="1" x14ac:dyDescent="0.3">
      <c r="A34" s="45">
        <v>28</v>
      </c>
      <c r="B34" s="46" t="s">
        <v>73</v>
      </c>
      <c r="C34" s="45">
        <v>94</v>
      </c>
      <c r="D34" s="107">
        <v>118</v>
      </c>
      <c r="E34" s="88"/>
      <c r="F34" s="49">
        <f t="shared" si="0"/>
        <v>0</v>
      </c>
      <c r="G34" s="45">
        <v>2511</v>
      </c>
      <c r="H34" s="47">
        <v>2527</v>
      </c>
      <c r="I34" s="89"/>
      <c r="J34" s="49">
        <f t="shared" si="19"/>
        <v>1</v>
      </c>
      <c r="K34" s="45">
        <v>78</v>
      </c>
      <c r="L34" s="47">
        <v>78</v>
      </c>
      <c r="M34" s="49"/>
      <c r="N34" s="50">
        <f t="shared" si="2"/>
        <v>1</v>
      </c>
      <c r="O34" s="47">
        <v>2212</v>
      </c>
      <c r="P34" s="96">
        <v>95</v>
      </c>
      <c r="Q34" s="50">
        <f t="shared" si="3"/>
        <v>2</v>
      </c>
      <c r="R34" s="47">
        <v>126</v>
      </c>
      <c r="S34" s="52">
        <f t="shared" si="4"/>
        <v>0</v>
      </c>
      <c r="T34" s="47">
        <v>2489</v>
      </c>
      <c r="U34" s="47">
        <v>2589</v>
      </c>
      <c r="V34" s="53">
        <f t="shared" si="5"/>
        <v>1.0401767778224187</v>
      </c>
      <c r="W34" s="45">
        <f t="shared" si="6"/>
        <v>2</v>
      </c>
      <c r="X34" s="49">
        <f t="shared" si="7"/>
        <v>6</v>
      </c>
      <c r="Y34" s="54">
        <v>42</v>
      </c>
      <c r="Z34" s="55">
        <f t="shared" si="8"/>
        <v>0</v>
      </c>
      <c r="AA34" s="54">
        <v>6</v>
      </c>
      <c r="AB34" s="55">
        <f t="shared" si="9"/>
        <v>0</v>
      </c>
      <c r="AC34" s="47">
        <v>121151</v>
      </c>
      <c r="AD34" s="56">
        <f t="shared" si="10"/>
        <v>3.6878938236278955</v>
      </c>
      <c r="AE34" s="50">
        <f t="shared" si="11"/>
        <v>1</v>
      </c>
      <c r="AF34" s="47">
        <v>35657</v>
      </c>
      <c r="AG34" s="57"/>
      <c r="AH34" s="49">
        <f t="shared" si="12"/>
        <v>1</v>
      </c>
      <c r="AI34" s="54">
        <v>92</v>
      </c>
      <c r="AJ34" s="55">
        <f t="shared" si="13"/>
        <v>1</v>
      </c>
      <c r="AK34" s="58">
        <f t="shared" si="14"/>
        <v>3</v>
      </c>
      <c r="AL34" s="47">
        <v>5247</v>
      </c>
      <c r="AM34" s="59">
        <f t="shared" si="15"/>
        <v>2.0763751483973092</v>
      </c>
      <c r="AN34" s="55">
        <f t="shared" si="16"/>
        <v>2</v>
      </c>
      <c r="AO34" s="60">
        <f t="shared" si="17"/>
        <v>11</v>
      </c>
      <c r="AP34" s="61">
        <f t="shared" si="18"/>
        <v>0.64705882352941169</v>
      </c>
      <c r="AQ34" s="75" t="s">
        <v>57</v>
      </c>
      <c r="AR34" s="63"/>
      <c r="AS34" s="64"/>
    </row>
    <row r="35" spans="1:52" s="82" customFormat="1" ht="14.4" customHeight="1" x14ac:dyDescent="0.3">
      <c r="A35" s="45">
        <v>29</v>
      </c>
      <c r="B35" s="108" t="s">
        <v>74</v>
      </c>
      <c r="C35" s="45">
        <v>59</v>
      </c>
      <c r="D35" s="45">
        <v>69</v>
      </c>
      <c r="E35" s="88"/>
      <c r="F35" s="49">
        <f t="shared" si="0"/>
        <v>1</v>
      </c>
      <c r="G35" s="45">
        <v>1981</v>
      </c>
      <c r="H35" s="45">
        <v>1957</v>
      </c>
      <c r="I35" s="89"/>
      <c r="J35" s="49">
        <f t="shared" si="19"/>
        <v>1</v>
      </c>
      <c r="K35" s="45">
        <v>59</v>
      </c>
      <c r="L35" s="45">
        <v>59</v>
      </c>
      <c r="M35" s="49"/>
      <c r="N35" s="50">
        <f t="shared" si="2"/>
        <v>1</v>
      </c>
      <c r="O35" s="45">
        <v>3344</v>
      </c>
      <c r="P35" s="45">
        <v>100</v>
      </c>
      <c r="Q35" s="50">
        <f t="shared" si="3"/>
        <v>2</v>
      </c>
      <c r="R35" s="45">
        <v>45</v>
      </c>
      <c r="S35" s="52">
        <f t="shared" si="4"/>
        <v>0</v>
      </c>
      <c r="T35" s="45">
        <v>2015</v>
      </c>
      <c r="U35" s="45">
        <v>2178</v>
      </c>
      <c r="V35" s="53">
        <f t="shared" si="5"/>
        <v>1.0808933002481389</v>
      </c>
      <c r="W35" s="45">
        <f t="shared" si="6"/>
        <v>2</v>
      </c>
      <c r="X35" s="49">
        <f t="shared" si="7"/>
        <v>7</v>
      </c>
      <c r="Y35" s="45">
        <v>24</v>
      </c>
      <c r="Z35" s="55">
        <f t="shared" si="8"/>
        <v>0</v>
      </c>
      <c r="AA35" s="45">
        <v>20</v>
      </c>
      <c r="AB35" s="55">
        <f t="shared" si="9"/>
        <v>0</v>
      </c>
      <c r="AC35" s="54">
        <v>74918</v>
      </c>
      <c r="AD35" s="56">
        <f t="shared" si="10"/>
        <v>2.9447741834047401</v>
      </c>
      <c r="AE35" s="50">
        <f t="shared" si="11"/>
        <v>1</v>
      </c>
      <c r="AF35" s="45">
        <v>23472</v>
      </c>
      <c r="AG35" s="57"/>
      <c r="AH35" s="49">
        <f t="shared" si="12"/>
        <v>1</v>
      </c>
      <c r="AI35" s="45">
        <v>95</v>
      </c>
      <c r="AJ35" s="55">
        <f t="shared" si="13"/>
        <v>1</v>
      </c>
      <c r="AK35" s="58">
        <f t="shared" si="14"/>
        <v>3</v>
      </c>
      <c r="AL35" s="45">
        <v>994</v>
      </c>
      <c r="AM35" s="59">
        <f t="shared" si="15"/>
        <v>0.50792028615227391</v>
      </c>
      <c r="AN35" s="55">
        <f t="shared" si="16"/>
        <v>1</v>
      </c>
      <c r="AO35" s="60">
        <f t="shared" si="17"/>
        <v>11</v>
      </c>
      <c r="AP35" s="61">
        <f t="shared" si="18"/>
        <v>0.64705882352941169</v>
      </c>
      <c r="AQ35" s="75" t="s">
        <v>57</v>
      </c>
      <c r="AR35" s="63"/>
      <c r="AS35" s="64"/>
      <c r="AT35" s="77"/>
      <c r="AU35" s="77"/>
      <c r="AV35" s="77"/>
      <c r="AW35" s="77"/>
      <c r="AX35" s="77"/>
      <c r="AY35" s="77"/>
      <c r="AZ35" s="77"/>
    </row>
    <row r="36" spans="1:52" s="82" customFormat="1" ht="14.4" customHeight="1" x14ac:dyDescent="0.25">
      <c r="A36" s="45">
        <v>30</v>
      </c>
      <c r="B36" s="67" t="s">
        <v>75</v>
      </c>
      <c r="C36" s="92">
        <v>58</v>
      </c>
      <c r="D36" s="45">
        <v>80</v>
      </c>
      <c r="E36" s="91"/>
      <c r="F36" s="49">
        <f t="shared" si="0"/>
        <v>0</v>
      </c>
      <c r="G36" s="92">
        <v>1128</v>
      </c>
      <c r="H36" s="45">
        <v>1123</v>
      </c>
      <c r="I36" s="91"/>
      <c r="J36" s="49">
        <f t="shared" si="19"/>
        <v>1</v>
      </c>
      <c r="K36" s="92">
        <v>45</v>
      </c>
      <c r="L36" s="45">
        <v>45</v>
      </c>
      <c r="M36" s="91"/>
      <c r="N36" s="71">
        <f t="shared" si="2"/>
        <v>1</v>
      </c>
      <c r="O36" s="45">
        <v>1588</v>
      </c>
      <c r="P36" s="93">
        <v>97</v>
      </c>
      <c r="Q36" s="71">
        <f t="shared" si="3"/>
        <v>2</v>
      </c>
      <c r="R36" s="45">
        <v>167</v>
      </c>
      <c r="S36" s="52">
        <f t="shared" si="4"/>
        <v>1</v>
      </c>
      <c r="T36" s="45">
        <v>1414</v>
      </c>
      <c r="U36" s="45">
        <v>1574</v>
      </c>
      <c r="V36" s="53">
        <f t="shared" si="5"/>
        <v>1.1131541725601131</v>
      </c>
      <c r="W36" s="45">
        <f t="shared" si="6"/>
        <v>2</v>
      </c>
      <c r="X36" s="49">
        <f t="shared" si="7"/>
        <v>7</v>
      </c>
      <c r="Y36" s="73">
        <v>44</v>
      </c>
      <c r="Z36" s="72">
        <f t="shared" si="8"/>
        <v>0</v>
      </c>
      <c r="AA36" s="73">
        <v>21</v>
      </c>
      <c r="AB36" s="72">
        <f t="shared" si="9"/>
        <v>0</v>
      </c>
      <c r="AC36" s="73">
        <v>43925</v>
      </c>
      <c r="AD36" s="56">
        <f t="shared" si="10"/>
        <v>3.0087677238167001</v>
      </c>
      <c r="AE36" s="71">
        <f t="shared" si="11"/>
        <v>1</v>
      </c>
      <c r="AF36" s="92">
        <v>13258</v>
      </c>
      <c r="AG36" s="74"/>
      <c r="AH36" s="49">
        <f t="shared" si="12"/>
        <v>1</v>
      </c>
      <c r="AI36" s="73">
        <v>78</v>
      </c>
      <c r="AJ36" s="72">
        <f t="shared" si="13"/>
        <v>0</v>
      </c>
      <c r="AK36" s="58">
        <f t="shared" si="14"/>
        <v>2</v>
      </c>
      <c r="AL36" s="92">
        <v>2509</v>
      </c>
      <c r="AM36" s="59">
        <f t="shared" si="15"/>
        <v>2.2341941228851292</v>
      </c>
      <c r="AN36" s="72">
        <f t="shared" si="16"/>
        <v>2</v>
      </c>
      <c r="AO36" s="60">
        <f t="shared" si="17"/>
        <v>11</v>
      </c>
      <c r="AP36" s="61">
        <f t="shared" si="18"/>
        <v>0.64705882352941169</v>
      </c>
      <c r="AQ36" s="62" t="s">
        <v>45</v>
      </c>
      <c r="AR36" s="63"/>
      <c r="AS36" s="63"/>
      <c r="AT36" s="84"/>
      <c r="AU36" s="84"/>
      <c r="AV36" s="84"/>
      <c r="AW36" s="84"/>
      <c r="AX36" s="84"/>
      <c r="AY36" s="84"/>
      <c r="AZ36" s="84"/>
    </row>
    <row r="37" spans="1:52" s="82" customFormat="1" ht="14.4" customHeight="1" x14ac:dyDescent="0.25">
      <c r="A37" s="45">
        <v>31</v>
      </c>
      <c r="B37" s="67" t="s">
        <v>76</v>
      </c>
      <c r="C37" s="92">
        <v>23</v>
      </c>
      <c r="D37" s="45">
        <v>26</v>
      </c>
      <c r="E37" s="91"/>
      <c r="F37" s="49">
        <f t="shared" si="0"/>
        <v>1</v>
      </c>
      <c r="G37" s="92">
        <v>428</v>
      </c>
      <c r="H37" s="45">
        <v>440</v>
      </c>
      <c r="I37" s="91"/>
      <c r="J37" s="49">
        <f t="shared" si="19"/>
        <v>1</v>
      </c>
      <c r="K37" s="92">
        <v>16</v>
      </c>
      <c r="L37" s="45">
        <v>17</v>
      </c>
      <c r="M37" s="91"/>
      <c r="N37" s="71">
        <f t="shared" si="2"/>
        <v>0</v>
      </c>
      <c r="O37" s="45">
        <v>441</v>
      </c>
      <c r="P37" s="93">
        <v>95</v>
      </c>
      <c r="Q37" s="71">
        <f t="shared" si="3"/>
        <v>2</v>
      </c>
      <c r="R37" s="45">
        <v>46</v>
      </c>
      <c r="S37" s="52">
        <f t="shared" si="4"/>
        <v>0</v>
      </c>
      <c r="T37" s="45">
        <v>455</v>
      </c>
      <c r="U37" s="45">
        <v>289</v>
      </c>
      <c r="V37" s="53">
        <f t="shared" si="5"/>
        <v>0.63516483516483513</v>
      </c>
      <c r="W37" s="45">
        <f t="shared" si="6"/>
        <v>0</v>
      </c>
      <c r="X37" s="49">
        <f t="shared" si="7"/>
        <v>4</v>
      </c>
      <c r="Y37" s="73">
        <v>19</v>
      </c>
      <c r="Z37" s="72">
        <f t="shared" si="8"/>
        <v>0</v>
      </c>
      <c r="AA37" s="73">
        <v>56</v>
      </c>
      <c r="AB37" s="72">
        <f t="shared" si="9"/>
        <v>2</v>
      </c>
      <c r="AC37" s="73">
        <v>16220</v>
      </c>
      <c r="AD37" s="56">
        <f t="shared" si="10"/>
        <v>2.8356643356643358</v>
      </c>
      <c r="AE37" s="71">
        <f t="shared" si="11"/>
        <v>1</v>
      </c>
      <c r="AF37" s="92">
        <v>4847</v>
      </c>
      <c r="AG37" s="74"/>
      <c r="AH37" s="49">
        <f t="shared" si="12"/>
        <v>1</v>
      </c>
      <c r="AI37" s="73">
        <v>88</v>
      </c>
      <c r="AJ37" s="72">
        <f t="shared" si="13"/>
        <v>1</v>
      </c>
      <c r="AK37" s="58">
        <f t="shared" si="14"/>
        <v>5</v>
      </c>
      <c r="AL37" s="92">
        <v>572</v>
      </c>
      <c r="AM37" s="59">
        <f t="shared" si="15"/>
        <v>1.3</v>
      </c>
      <c r="AN37" s="72">
        <f t="shared" si="16"/>
        <v>2</v>
      </c>
      <c r="AO37" s="60">
        <f t="shared" si="17"/>
        <v>11</v>
      </c>
      <c r="AP37" s="61">
        <f t="shared" si="18"/>
        <v>0.64705882352941169</v>
      </c>
      <c r="AQ37" s="80" t="s">
        <v>47</v>
      </c>
      <c r="AR37" s="63"/>
      <c r="AS37" s="81"/>
    </row>
    <row r="38" spans="1:52" s="82" customFormat="1" ht="18" customHeight="1" x14ac:dyDescent="0.25">
      <c r="A38" s="45">
        <v>32</v>
      </c>
      <c r="B38" s="67" t="s">
        <v>77</v>
      </c>
      <c r="C38" s="45">
        <v>56</v>
      </c>
      <c r="D38" s="109">
        <v>75</v>
      </c>
      <c r="E38" s="69"/>
      <c r="F38" s="49">
        <f t="shared" si="0"/>
        <v>1</v>
      </c>
      <c r="G38" s="45">
        <v>1202</v>
      </c>
      <c r="H38" s="92">
        <v>1204</v>
      </c>
      <c r="I38" s="70"/>
      <c r="J38" s="49">
        <f t="shared" si="19"/>
        <v>1</v>
      </c>
      <c r="K38" s="45">
        <v>41</v>
      </c>
      <c r="L38" s="92">
        <v>41</v>
      </c>
      <c r="M38" s="49"/>
      <c r="N38" s="71">
        <f t="shared" si="2"/>
        <v>1</v>
      </c>
      <c r="O38" s="92">
        <v>1261</v>
      </c>
      <c r="P38" s="110">
        <v>86</v>
      </c>
      <c r="Q38" s="71">
        <f t="shared" si="3"/>
        <v>1</v>
      </c>
      <c r="R38" s="92">
        <v>173</v>
      </c>
      <c r="S38" s="52">
        <f t="shared" si="4"/>
        <v>1</v>
      </c>
      <c r="T38" s="92">
        <v>1395</v>
      </c>
      <c r="U38" s="92">
        <v>1556</v>
      </c>
      <c r="V38" s="53">
        <f t="shared" si="5"/>
        <v>1.1154121863799282</v>
      </c>
      <c r="W38" s="45">
        <f t="shared" si="6"/>
        <v>2</v>
      </c>
      <c r="X38" s="49">
        <f t="shared" si="7"/>
        <v>7</v>
      </c>
      <c r="Y38" s="73">
        <v>18</v>
      </c>
      <c r="Z38" s="72">
        <f t="shared" si="8"/>
        <v>0</v>
      </c>
      <c r="AA38" s="73">
        <v>5</v>
      </c>
      <c r="AB38" s="72">
        <f t="shared" si="9"/>
        <v>0</v>
      </c>
      <c r="AC38" s="92">
        <v>45123</v>
      </c>
      <c r="AD38" s="56">
        <f t="shared" si="10"/>
        <v>2.882890365448505</v>
      </c>
      <c r="AE38" s="71">
        <f t="shared" si="11"/>
        <v>1</v>
      </c>
      <c r="AF38" s="92">
        <v>9049</v>
      </c>
      <c r="AG38" s="74"/>
      <c r="AH38" s="49">
        <f t="shared" si="12"/>
        <v>1</v>
      </c>
      <c r="AI38" s="73">
        <v>76</v>
      </c>
      <c r="AJ38" s="72">
        <f t="shared" si="13"/>
        <v>0</v>
      </c>
      <c r="AK38" s="58">
        <f t="shared" si="14"/>
        <v>2</v>
      </c>
      <c r="AL38" s="92">
        <v>2553</v>
      </c>
      <c r="AM38" s="59">
        <f t="shared" si="15"/>
        <v>2.1204318936877078</v>
      </c>
      <c r="AN38" s="72">
        <f t="shared" si="16"/>
        <v>2</v>
      </c>
      <c r="AO38" s="60">
        <f t="shared" si="17"/>
        <v>11</v>
      </c>
      <c r="AP38" s="61">
        <f t="shared" si="18"/>
        <v>0.64705882352941169</v>
      </c>
      <c r="AQ38" s="86" t="s">
        <v>47</v>
      </c>
      <c r="AR38" s="63"/>
      <c r="AS38" s="64"/>
      <c r="AT38" s="77"/>
      <c r="AU38" s="77"/>
      <c r="AV38" s="77"/>
      <c r="AW38" s="77"/>
      <c r="AX38" s="77"/>
      <c r="AY38" s="77"/>
      <c r="AZ38" s="77"/>
    </row>
    <row r="39" spans="1:52" s="82" customFormat="1" ht="18" customHeight="1" x14ac:dyDescent="0.3">
      <c r="A39" s="45">
        <v>33</v>
      </c>
      <c r="B39" s="67" t="s">
        <v>78</v>
      </c>
      <c r="C39" s="45">
        <v>30</v>
      </c>
      <c r="D39" s="111">
        <v>42</v>
      </c>
      <c r="E39" s="69"/>
      <c r="F39" s="49">
        <f t="shared" si="0"/>
        <v>1</v>
      </c>
      <c r="G39" s="45">
        <v>655</v>
      </c>
      <c r="H39" s="92">
        <v>624</v>
      </c>
      <c r="I39" s="70"/>
      <c r="J39" s="49">
        <f t="shared" si="19"/>
        <v>1</v>
      </c>
      <c r="K39" s="45">
        <v>24</v>
      </c>
      <c r="L39" s="92">
        <v>24</v>
      </c>
      <c r="M39" s="49"/>
      <c r="N39" s="71">
        <f t="shared" si="2"/>
        <v>1</v>
      </c>
      <c r="O39" s="92">
        <v>1068</v>
      </c>
      <c r="P39" s="110">
        <v>100</v>
      </c>
      <c r="Q39" s="71">
        <f t="shared" si="3"/>
        <v>2</v>
      </c>
      <c r="R39" s="92">
        <v>3</v>
      </c>
      <c r="S39" s="52">
        <f t="shared" si="4"/>
        <v>0</v>
      </c>
      <c r="T39" s="92">
        <v>730</v>
      </c>
      <c r="U39" s="92">
        <v>802</v>
      </c>
      <c r="V39" s="53">
        <f t="shared" si="5"/>
        <v>1.0986301369863014</v>
      </c>
      <c r="W39" s="45">
        <f t="shared" si="6"/>
        <v>2</v>
      </c>
      <c r="X39" s="49">
        <f t="shared" si="7"/>
        <v>7</v>
      </c>
      <c r="Y39" s="73">
        <v>2</v>
      </c>
      <c r="Z39" s="72">
        <f t="shared" si="8"/>
        <v>0</v>
      </c>
      <c r="AA39" s="73">
        <v>3</v>
      </c>
      <c r="AB39" s="72">
        <f t="shared" si="9"/>
        <v>0</v>
      </c>
      <c r="AC39" s="92">
        <v>39185</v>
      </c>
      <c r="AD39" s="56">
        <f t="shared" si="10"/>
        <v>4.8304980276134124</v>
      </c>
      <c r="AE39" s="71">
        <f t="shared" si="11"/>
        <v>1</v>
      </c>
      <c r="AF39" s="92">
        <v>9485</v>
      </c>
      <c r="AG39" s="74"/>
      <c r="AH39" s="49">
        <f t="shared" si="12"/>
        <v>1</v>
      </c>
      <c r="AI39" s="73">
        <v>90</v>
      </c>
      <c r="AJ39" s="72">
        <f t="shared" si="13"/>
        <v>1</v>
      </c>
      <c r="AK39" s="58">
        <f t="shared" si="14"/>
        <v>3</v>
      </c>
      <c r="AL39" s="92">
        <v>370</v>
      </c>
      <c r="AM39" s="59">
        <f t="shared" si="15"/>
        <v>0.59294871794871795</v>
      </c>
      <c r="AN39" s="72">
        <f t="shared" si="16"/>
        <v>1</v>
      </c>
      <c r="AO39" s="60">
        <f t="shared" si="17"/>
        <v>11</v>
      </c>
      <c r="AP39" s="61">
        <f t="shared" si="18"/>
        <v>0.64705882352941169</v>
      </c>
      <c r="AQ39" s="75" t="s">
        <v>47</v>
      </c>
      <c r="AR39" s="63"/>
      <c r="AS39" s="64"/>
    </row>
    <row r="40" spans="1:52" s="82" customFormat="1" ht="18" customHeight="1" x14ac:dyDescent="0.25">
      <c r="A40" s="45">
        <v>34</v>
      </c>
      <c r="B40" s="112" t="s">
        <v>79</v>
      </c>
      <c r="C40" s="92">
        <v>63</v>
      </c>
      <c r="D40" s="45">
        <v>82</v>
      </c>
      <c r="E40" s="91"/>
      <c r="F40" s="49">
        <f t="shared" si="0"/>
        <v>1</v>
      </c>
      <c r="G40" s="92">
        <v>1393</v>
      </c>
      <c r="H40" s="45">
        <v>1408</v>
      </c>
      <c r="I40" s="91"/>
      <c r="J40" s="49">
        <f t="shared" si="19"/>
        <v>1</v>
      </c>
      <c r="K40" s="92">
        <v>49</v>
      </c>
      <c r="L40" s="45">
        <v>49</v>
      </c>
      <c r="M40" s="91"/>
      <c r="N40" s="71">
        <f t="shared" si="2"/>
        <v>1</v>
      </c>
      <c r="O40" s="45">
        <v>1785</v>
      </c>
      <c r="P40" s="93">
        <v>88</v>
      </c>
      <c r="Q40" s="71">
        <f t="shared" si="3"/>
        <v>1</v>
      </c>
      <c r="R40" s="45">
        <v>136</v>
      </c>
      <c r="S40" s="52">
        <f t="shared" si="4"/>
        <v>0</v>
      </c>
      <c r="T40" s="45">
        <v>1480</v>
      </c>
      <c r="U40" s="45">
        <v>1139</v>
      </c>
      <c r="V40" s="53">
        <f t="shared" si="5"/>
        <v>0.76959459459459456</v>
      </c>
      <c r="W40" s="45">
        <f t="shared" si="6"/>
        <v>1</v>
      </c>
      <c r="X40" s="49">
        <f t="shared" si="7"/>
        <v>5</v>
      </c>
      <c r="Y40" s="73">
        <v>48</v>
      </c>
      <c r="Z40" s="72">
        <f t="shared" si="8"/>
        <v>0</v>
      </c>
      <c r="AA40" s="73">
        <v>1</v>
      </c>
      <c r="AB40" s="72">
        <f t="shared" si="9"/>
        <v>0</v>
      </c>
      <c r="AC40" s="73">
        <v>55164</v>
      </c>
      <c r="AD40" s="56">
        <f t="shared" si="10"/>
        <v>3.0137674825174825</v>
      </c>
      <c r="AE40" s="71">
        <f t="shared" si="11"/>
        <v>1</v>
      </c>
      <c r="AF40" s="92">
        <v>13038</v>
      </c>
      <c r="AG40" s="74"/>
      <c r="AH40" s="49">
        <f t="shared" si="12"/>
        <v>1</v>
      </c>
      <c r="AI40" s="73">
        <v>89</v>
      </c>
      <c r="AJ40" s="72">
        <f t="shared" si="13"/>
        <v>1</v>
      </c>
      <c r="AK40" s="58">
        <f t="shared" si="14"/>
        <v>3</v>
      </c>
      <c r="AL40" s="92">
        <v>3412</v>
      </c>
      <c r="AM40" s="59">
        <f t="shared" si="15"/>
        <v>2.4232954545454546</v>
      </c>
      <c r="AN40" s="72">
        <f t="shared" si="16"/>
        <v>2</v>
      </c>
      <c r="AO40" s="60">
        <f t="shared" si="17"/>
        <v>10</v>
      </c>
      <c r="AP40" s="61">
        <f t="shared" si="18"/>
        <v>0.58823529411764708</v>
      </c>
      <c r="AQ40" s="106" t="s">
        <v>47</v>
      </c>
      <c r="AR40" s="63"/>
      <c r="AS40" s="81"/>
      <c r="AT40" s="97"/>
      <c r="AU40" s="97"/>
      <c r="AV40" s="97"/>
      <c r="AW40" s="97"/>
      <c r="AX40" s="97"/>
      <c r="AY40" s="97"/>
      <c r="AZ40" s="97"/>
    </row>
    <row r="41" spans="1:52" s="82" customFormat="1" ht="18" customHeight="1" x14ac:dyDescent="0.25">
      <c r="A41" s="45">
        <v>35</v>
      </c>
      <c r="B41" s="105" t="s">
        <v>80</v>
      </c>
      <c r="C41" s="45">
        <v>61</v>
      </c>
      <c r="D41" s="45">
        <v>77</v>
      </c>
      <c r="E41" s="69"/>
      <c r="F41" s="49">
        <f t="shared" si="0"/>
        <v>1</v>
      </c>
      <c r="G41" s="45">
        <v>1299</v>
      </c>
      <c r="H41" s="45">
        <v>1315</v>
      </c>
      <c r="I41" s="70"/>
      <c r="J41" s="49">
        <f t="shared" si="19"/>
        <v>1</v>
      </c>
      <c r="K41" s="45">
        <v>47</v>
      </c>
      <c r="L41" s="45">
        <v>47</v>
      </c>
      <c r="M41" s="49"/>
      <c r="N41" s="71">
        <f t="shared" si="2"/>
        <v>1</v>
      </c>
      <c r="O41" s="45">
        <v>962</v>
      </c>
      <c r="P41" s="45">
        <v>78</v>
      </c>
      <c r="Q41" s="71">
        <f t="shared" si="3"/>
        <v>1</v>
      </c>
      <c r="R41" s="45">
        <v>256</v>
      </c>
      <c r="S41" s="52">
        <f t="shared" si="4"/>
        <v>1</v>
      </c>
      <c r="T41" s="45">
        <v>1576</v>
      </c>
      <c r="U41" s="45">
        <v>54</v>
      </c>
      <c r="V41" s="53">
        <f t="shared" si="5"/>
        <v>3.4263959390862943E-2</v>
      </c>
      <c r="W41" s="45">
        <f t="shared" si="6"/>
        <v>0</v>
      </c>
      <c r="X41" s="49">
        <f t="shared" si="7"/>
        <v>5</v>
      </c>
      <c r="Y41" s="73">
        <v>47</v>
      </c>
      <c r="Z41" s="72">
        <f t="shared" si="8"/>
        <v>0</v>
      </c>
      <c r="AA41" s="73">
        <v>27</v>
      </c>
      <c r="AB41" s="72">
        <f t="shared" si="9"/>
        <v>0</v>
      </c>
      <c r="AC41" s="73">
        <v>54032</v>
      </c>
      <c r="AD41" s="56">
        <f t="shared" si="10"/>
        <v>3.160690260310032</v>
      </c>
      <c r="AE41" s="71">
        <f t="shared" si="11"/>
        <v>1</v>
      </c>
      <c r="AF41" s="73">
        <v>14915</v>
      </c>
      <c r="AG41" s="74"/>
      <c r="AH41" s="49">
        <f t="shared" si="12"/>
        <v>1</v>
      </c>
      <c r="AI41" s="73">
        <v>92</v>
      </c>
      <c r="AJ41" s="72">
        <f t="shared" si="13"/>
        <v>1</v>
      </c>
      <c r="AK41" s="58">
        <f t="shared" si="14"/>
        <v>3</v>
      </c>
      <c r="AL41" s="92">
        <v>1320</v>
      </c>
      <c r="AM41" s="59">
        <f t="shared" si="15"/>
        <v>1.0038022813688212</v>
      </c>
      <c r="AN41" s="72">
        <f t="shared" si="16"/>
        <v>2</v>
      </c>
      <c r="AO41" s="60">
        <f t="shared" si="17"/>
        <v>10</v>
      </c>
      <c r="AP41" s="61">
        <f t="shared" si="18"/>
        <v>0.58823529411764708</v>
      </c>
      <c r="AQ41" s="106" t="s">
        <v>47</v>
      </c>
      <c r="AR41" s="63"/>
      <c r="AS41" s="81"/>
    </row>
    <row r="42" spans="1:52" s="97" customFormat="1" ht="18" customHeight="1" x14ac:dyDescent="0.3">
      <c r="A42" s="45">
        <v>36</v>
      </c>
      <c r="B42" s="113" t="s">
        <v>81</v>
      </c>
      <c r="C42" s="79">
        <v>27</v>
      </c>
      <c r="D42" s="114">
        <v>32</v>
      </c>
      <c r="E42" s="69"/>
      <c r="F42" s="49">
        <f t="shared" si="0"/>
        <v>1</v>
      </c>
      <c r="G42" s="79">
        <v>503</v>
      </c>
      <c r="H42" s="92">
        <v>512</v>
      </c>
      <c r="I42" s="70"/>
      <c r="J42" s="49">
        <f t="shared" si="19"/>
        <v>1</v>
      </c>
      <c r="K42" s="79">
        <v>24</v>
      </c>
      <c r="L42" s="92">
        <v>24</v>
      </c>
      <c r="M42" s="49"/>
      <c r="N42" s="71">
        <f t="shared" si="2"/>
        <v>1</v>
      </c>
      <c r="O42" s="92">
        <v>925</v>
      </c>
      <c r="P42" s="93">
        <v>100</v>
      </c>
      <c r="Q42" s="71">
        <f t="shared" si="3"/>
        <v>2</v>
      </c>
      <c r="R42" s="92">
        <v>106</v>
      </c>
      <c r="S42" s="52">
        <f t="shared" si="4"/>
        <v>0</v>
      </c>
      <c r="T42" s="92">
        <v>575</v>
      </c>
      <c r="U42" s="92">
        <v>679</v>
      </c>
      <c r="V42" s="53">
        <f t="shared" si="5"/>
        <v>1.1808695652173913</v>
      </c>
      <c r="W42" s="45">
        <f t="shared" si="6"/>
        <v>2</v>
      </c>
      <c r="X42" s="49">
        <f t="shared" si="7"/>
        <v>7</v>
      </c>
      <c r="Y42" s="73">
        <v>46</v>
      </c>
      <c r="Z42" s="72">
        <f t="shared" si="8"/>
        <v>0</v>
      </c>
      <c r="AA42" s="73">
        <v>6</v>
      </c>
      <c r="AB42" s="72">
        <f t="shared" si="9"/>
        <v>0</v>
      </c>
      <c r="AC42" s="92">
        <v>19069</v>
      </c>
      <c r="AD42" s="56">
        <f t="shared" si="10"/>
        <v>2.8649338942307692</v>
      </c>
      <c r="AE42" s="71">
        <f t="shared" si="11"/>
        <v>1</v>
      </c>
      <c r="AF42" s="92">
        <v>3001</v>
      </c>
      <c r="AG42" s="74"/>
      <c r="AH42" s="49">
        <f t="shared" si="12"/>
        <v>1</v>
      </c>
      <c r="AI42" s="73">
        <v>86</v>
      </c>
      <c r="AJ42" s="72">
        <f t="shared" si="13"/>
        <v>1</v>
      </c>
      <c r="AK42" s="58">
        <f t="shared" si="14"/>
        <v>3</v>
      </c>
      <c r="AL42" s="92">
        <v>77</v>
      </c>
      <c r="AM42" s="59">
        <f t="shared" si="15"/>
        <v>0.150390625</v>
      </c>
      <c r="AN42" s="72">
        <f t="shared" si="16"/>
        <v>0</v>
      </c>
      <c r="AO42" s="60">
        <f t="shared" si="17"/>
        <v>10</v>
      </c>
      <c r="AP42" s="61">
        <f t="shared" si="18"/>
        <v>0.58823529411764708</v>
      </c>
      <c r="AQ42" s="102" t="s">
        <v>47</v>
      </c>
      <c r="AR42" s="63"/>
      <c r="AS42" s="81"/>
      <c r="AT42" s="82"/>
      <c r="AU42" s="82"/>
      <c r="AV42" s="82"/>
      <c r="AW42" s="82"/>
      <c r="AX42" s="82"/>
      <c r="AY42" s="82"/>
      <c r="AZ42" s="82"/>
    </row>
    <row r="43" spans="1:52" s="97" customFormat="1" ht="18" customHeight="1" x14ac:dyDescent="0.25">
      <c r="A43" s="45">
        <v>37</v>
      </c>
      <c r="B43" s="100" t="s">
        <v>82</v>
      </c>
      <c r="C43" s="47">
        <v>38</v>
      </c>
      <c r="D43" s="45">
        <v>54</v>
      </c>
      <c r="E43" s="48"/>
      <c r="F43" s="49">
        <f t="shared" si="0"/>
        <v>1</v>
      </c>
      <c r="G43" s="47">
        <v>1020</v>
      </c>
      <c r="H43" s="45">
        <v>1025</v>
      </c>
      <c r="I43" s="48"/>
      <c r="J43" s="49">
        <f t="shared" si="19"/>
        <v>1</v>
      </c>
      <c r="K43" s="47">
        <v>36</v>
      </c>
      <c r="L43" s="45">
        <v>36</v>
      </c>
      <c r="M43" s="48"/>
      <c r="N43" s="50">
        <f t="shared" si="2"/>
        <v>1</v>
      </c>
      <c r="O43" s="45">
        <v>1428</v>
      </c>
      <c r="P43" s="51">
        <v>81</v>
      </c>
      <c r="Q43" s="50">
        <f t="shared" si="3"/>
        <v>1</v>
      </c>
      <c r="R43" s="45">
        <v>213</v>
      </c>
      <c r="S43" s="52">
        <f t="shared" si="4"/>
        <v>1</v>
      </c>
      <c r="T43" s="45">
        <v>1094</v>
      </c>
      <c r="U43" s="45">
        <v>1279</v>
      </c>
      <c r="V43" s="53">
        <f t="shared" si="5"/>
        <v>1.1691042047531992</v>
      </c>
      <c r="W43" s="45">
        <f t="shared" si="6"/>
        <v>2</v>
      </c>
      <c r="X43" s="49">
        <f t="shared" si="7"/>
        <v>7</v>
      </c>
      <c r="Y43" s="54">
        <v>55</v>
      </c>
      <c r="Z43" s="55">
        <f t="shared" si="8"/>
        <v>0</v>
      </c>
      <c r="AA43" s="54">
        <v>3</v>
      </c>
      <c r="AB43" s="55">
        <f t="shared" si="9"/>
        <v>0</v>
      </c>
      <c r="AC43" s="54">
        <v>47065</v>
      </c>
      <c r="AD43" s="56">
        <f t="shared" si="10"/>
        <v>3.5320825515947467</v>
      </c>
      <c r="AE43" s="50">
        <f t="shared" si="11"/>
        <v>1</v>
      </c>
      <c r="AF43" s="47">
        <v>10303</v>
      </c>
      <c r="AG43" s="57"/>
      <c r="AH43" s="49">
        <f t="shared" si="12"/>
        <v>1</v>
      </c>
      <c r="AI43" s="54">
        <v>95</v>
      </c>
      <c r="AJ43" s="55">
        <f t="shared" si="13"/>
        <v>1</v>
      </c>
      <c r="AK43" s="58">
        <f t="shared" si="14"/>
        <v>3</v>
      </c>
      <c r="AL43" s="47">
        <v>32</v>
      </c>
      <c r="AM43" s="59">
        <f t="shared" si="15"/>
        <v>3.1219512195121951E-2</v>
      </c>
      <c r="AN43" s="55">
        <f t="shared" si="16"/>
        <v>0</v>
      </c>
      <c r="AO43" s="60">
        <f t="shared" si="17"/>
        <v>10</v>
      </c>
      <c r="AP43" s="61">
        <f t="shared" si="18"/>
        <v>0.58823529411764708</v>
      </c>
      <c r="AQ43" s="106" t="s">
        <v>57</v>
      </c>
      <c r="AR43" s="63"/>
      <c r="AS43" s="81"/>
    </row>
    <row r="44" spans="1:52" s="97" customFormat="1" ht="18" customHeight="1" x14ac:dyDescent="0.25">
      <c r="A44" s="45">
        <v>38</v>
      </c>
      <c r="B44" s="46" t="s">
        <v>83</v>
      </c>
      <c r="C44" s="45">
        <v>63</v>
      </c>
      <c r="D44" s="107">
        <v>77</v>
      </c>
      <c r="E44" s="88"/>
      <c r="F44" s="49">
        <f t="shared" si="0"/>
        <v>1</v>
      </c>
      <c r="G44" s="45">
        <v>1648</v>
      </c>
      <c r="H44" s="47">
        <v>1685</v>
      </c>
      <c r="I44" s="89"/>
      <c r="J44" s="49">
        <f t="shared" si="19"/>
        <v>1</v>
      </c>
      <c r="K44" s="45">
        <v>53</v>
      </c>
      <c r="L44" s="47">
        <v>53</v>
      </c>
      <c r="M44" s="79"/>
      <c r="N44" s="50">
        <f t="shared" si="2"/>
        <v>1</v>
      </c>
      <c r="O44" s="47">
        <v>2004</v>
      </c>
      <c r="P44" s="96">
        <v>62</v>
      </c>
      <c r="Q44" s="50">
        <f t="shared" si="3"/>
        <v>0</v>
      </c>
      <c r="R44" s="47">
        <v>435</v>
      </c>
      <c r="S44" s="52">
        <f t="shared" si="4"/>
        <v>1</v>
      </c>
      <c r="T44" s="47">
        <v>1664</v>
      </c>
      <c r="U44" s="47">
        <v>1973</v>
      </c>
      <c r="V44" s="53">
        <f t="shared" si="5"/>
        <v>1.1856971153846154</v>
      </c>
      <c r="W44" s="45">
        <f t="shared" si="6"/>
        <v>2</v>
      </c>
      <c r="X44" s="49">
        <f t="shared" si="7"/>
        <v>6</v>
      </c>
      <c r="Y44" s="54">
        <v>46</v>
      </c>
      <c r="Z44" s="55">
        <f t="shared" si="8"/>
        <v>0</v>
      </c>
      <c r="AA44" s="54">
        <v>4</v>
      </c>
      <c r="AB44" s="55">
        <f t="shared" si="9"/>
        <v>0</v>
      </c>
      <c r="AC44" s="47">
        <v>56326</v>
      </c>
      <c r="AD44" s="56">
        <f t="shared" si="10"/>
        <v>2.5713763980826294</v>
      </c>
      <c r="AE44" s="50">
        <f t="shared" si="11"/>
        <v>1</v>
      </c>
      <c r="AF44" s="47">
        <v>17925</v>
      </c>
      <c r="AG44" s="57"/>
      <c r="AH44" s="49">
        <f t="shared" si="12"/>
        <v>1</v>
      </c>
      <c r="AI44" s="54">
        <v>90</v>
      </c>
      <c r="AJ44" s="55">
        <f t="shared" si="13"/>
        <v>1</v>
      </c>
      <c r="AK44" s="58">
        <f t="shared" si="14"/>
        <v>3</v>
      </c>
      <c r="AL44" s="54">
        <v>1125</v>
      </c>
      <c r="AM44" s="59">
        <f t="shared" si="15"/>
        <v>0.66765578635014833</v>
      </c>
      <c r="AN44" s="55">
        <f t="shared" si="16"/>
        <v>1</v>
      </c>
      <c r="AO44" s="60">
        <f t="shared" si="17"/>
        <v>10</v>
      </c>
      <c r="AP44" s="61">
        <f t="shared" si="18"/>
        <v>0.58823529411764708</v>
      </c>
      <c r="AQ44" s="62" t="s">
        <v>57</v>
      </c>
      <c r="AR44" s="63"/>
      <c r="AS44" s="63"/>
      <c r="AT44" s="77"/>
      <c r="AU44" s="77"/>
      <c r="AV44" s="77"/>
      <c r="AW44" s="77"/>
      <c r="AX44" s="77"/>
      <c r="AY44" s="77"/>
      <c r="AZ44" s="77"/>
    </row>
    <row r="45" spans="1:52" s="97" customFormat="1" ht="18" customHeight="1" x14ac:dyDescent="0.25">
      <c r="A45" s="45">
        <v>39</v>
      </c>
      <c r="B45" s="46" t="s">
        <v>84</v>
      </c>
      <c r="C45" s="47">
        <v>33</v>
      </c>
      <c r="D45" s="45">
        <v>41</v>
      </c>
      <c r="E45" s="48"/>
      <c r="F45" s="49">
        <f t="shared" si="0"/>
        <v>1</v>
      </c>
      <c r="G45" s="47">
        <v>774</v>
      </c>
      <c r="H45" s="45">
        <v>766</v>
      </c>
      <c r="I45" s="48"/>
      <c r="J45" s="49">
        <f t="shared" si="19"/>
        <v>1</v>
      </c>
      <c r="K45" s="47">
        <v>30</v>
      </c>
      <c r="L45" s="45">
        <v>30</v>
      </c>
      <c r="M45" s="48"/>
      <c r="N45" s="50">
        <f t="shared" si="2"/>
        <v>1</v>
      </c>
      <c r="O45" s="45">
        <v>568</v>
      </c>
      <c r="P45" s="51">
        <v>75</v>
      </c>
      <c r="Q45" s="50">
        <f t="shared" si="3"/>
        <v>1</v>
      </c>
      <c r="R45" s="45">
        <v>143</v>
      </c>
      <c r="S45" s="52">
        <f t="shared" si="4"/>
        <v>0</v>
      </c>
      <c r="T45" s="45">
        <v>838</v>
      </c>
      <c r="U45" s="45">
        <v>948</v>
      </c>
      <c r="V45" s="53">
        <f t="shared" si="5"/>
        <v>1.1312649164677804</v>
      </c>
      <c r="W45" s="45">
        <f t="shared" si="6"/>
        <v>2</v>
      </c>
      <c r="X45" s="49">
        <f t="shared" si="7"/>
        <v>6</v>
      </c>
      <c r="Y45" s="54">
        <v>64</v>
      </c>
      <c r="Z45" s="55">
        <f t="shared" si="8"/>
        <v>0</v>
      </c>
      <c r="AA45" s="54">
        <v>50</v>
      </c>
      <c r="AB45" s="55">
        <f t="shared" si="9"/>
        <v>2</v>
      </c>
      <c r="AC45" s="54">
        <v>26821</v>
      </c>
      <c r="AD45" s="56">
        <f t="shared" si="10"/>
        <v>2.6934123317935326</v>
      </c>
      <c r="AE45" s="50">
        <f t="shared" si="11"/>
        <v>1</v>
      </c>
      <c r="AF45" s="47">
        <v>3122</v>
      </c>
      <c r="AG45" s="57"/>
      <c r="AH45" s="49">
        <f t="shared" si="12"/>
        <v>1</v>
      </c>
      <c r="AI45" s="54">
        <v>64</v>
      </c>
      <c r="AJ45" s="55">
        <f t="shared" si="13"/>
        <v>0</v>
      </c>
      <c r="AK45" s="58">
        <f t="shared" si="14"/>
        <v>4</v>
      </c>
      <c r="AL45" s="47">
        <v>83</v>
      </c>
      <c r="AM45" s="59">
        <f t="shared" si="15"/>
        <v>0.10835509138381201</v>
      </c>
      <c r="AN45" s="55">
        <f t="shared" si="16"/>
        <v>0</v>
      </c>
      <c r="AO45" s="60">
        <f t="shared" si="17"/>
        <v>10</v>
      </c>
      <c r="AP45" s="61">
        <f t="shared" si="18"/>
        <v>0.58823529411764708</v>
      </c>
      <c r="AQ45" s="62" t="s">
        <v>43</v>
      </c>
      <c r="AR45" s="63"/>
      <c r="AS45" s="64"/>
      <c r="AT45" s="84"/>
      <c r="AU45" s="84"/>
      <c r="AV45" s="84"/>
      <c r="AW45" s="84"/>
      <c r="AX45" s="84"/>
      <c r="AY45" s="84"/>
      <c r="AZ45" s="84"/>
    </row>
    <row r="46" spans="1:52" s="66" customFormat="1" ht="15" customHeight="1" x14ac:dyDescent="0.25">
      <c r="A46" s="45">
        <v>40</v>
      </c>
      <c r="B46" s="46" t="s">
        <v>85</v>
      </c>
      <c r="C46" s="47">
        <v>35</v>
      </c>
      <c r="D46" s="45">
        <v>46</v>
      </c>
      <c r="E46" s="48"/>
      <c r="F46" s="49">
        <f t="shared" si="0"/>
        <v>1</v>
      </c>
      <c r="G46" s="47">
        <v>835</v>
      </c>
      <c r="H46" s="45">
        <v>846</v>
      </c>
      <c r="I46" s="48"/>
      <c r="J46" s="49">
        <f t="shared" si="19"/>
        <v>1</v>
      </c>
      <c r="K46" s="47">
        <v>31</v>
      </c>
      <c r="L46" s="45">
        <v>31</v>
      </c>
      <c r="M46" s="48"/>
      <c r="N46" s="50">
        <f t="shared" si="2"/>
        <v>1</v>
      </c>
      <c r="O46" s="45">
        <v>1518</v>
      </c>
      <c r="P46" s="51">
        <v>99</v>
      </c>
      <c r="Q46" s="50">
        <f t="shared" si="3"/>
        <v>2</v>
      </c>
      <c r="R46" s="45">
        <v>82</v>
      </c>
      <c r="S46" s="52">
        <f t="shared" si="4"/>
        <v>0</v>
      </c>
      <c r="T46" s="45">
        <v>792</v>
      </c>
      <c r="U46" s="45">
        <v>1174</v>
      </c>
      <c r="V46" s="53">
        <f t="shared" si="5"/>
        <v>1.4823232323232323</v>
      </c>
      <c r="W46" s="45">
        <f t="shared" si="6"/>
        <v>2</v>
      </c>
      <c r="X46" s="49">
        <f t="shared" si="7"/>
        <v>7</v>
      </c>
      <c r="Y46" s="54">
        <v>40</v>
      </c>
      <c r="Z46" s="55">
        <f t="shared" si="8"/>
        <v>0</v>
      </c>
      <c r="AA46" s="54">
        <v>0</v>
      </c>
      <c r="AB46" s="55">
        <f t="shared" si="9"/>
        <v>0</v>
      </c>
      <c r="AC46" s="54">
        <v>36147</v>
      </c>
      <c r="AD46" s="56">
        <f t="shared" si="10"/>
        <v>3.2866884888161483</v>
      </c>
      <c r="AE46" s="50">
        <f t="shared" si="11"/>
        <v>1</v>
      </c>
      <c r="AF46" s="47">
        <v>6196</v>
      </c>
      <c r="AG46" s="57"/>
      <c r="AH46" s="49">
        <f t="shared" si="12"/>
        <v>1</v>
      </c>
      <c r="AI46" s="54">
        <v>95</v>
      </c>
      <c r="AJ46" s="55">
        <f t="shared" si="13"/>
        <v>1</v>
      </c>
      <c r="AK46" s="58">
        <f t="shared" si="14"/>
        <v>3</v>
      </c>
      <c r="AL46" s="47">
        <v>255</v>
      </c>
      <c r="AM46" s="59">
        <f t="shared" si="15"/>
        <v>0.30141843971631205</v>
      </c>
      <c r="AN46" s="55">
        <f t="shared" si="16"/>
        <v>0</v>
      </c>
      <c r="AO46" s="60">
        <f t="shared" si="17"/>
        <v>10</v>
      </c>
      <c r="AP46" s="61">
        <f t="shared" si="18"/>
        <v>0.58823529411764708</v>
      </c>
      <c r="AQ46" s="62" t="s">
        <v>43</v>
      </c>
      <c r="AR46" s="63"/>
      <c r="AS46" s="64"/>
      <c r="AT46" s="84"/>
      <c r="AU46" s="84"/>
      <c r="AV46" s="84"/>
      <c r="AW46" s="84"/>
      <c r="AX46" s="84"/>
      <c r="AY46" s="84"/>
      <c r="AZ46" s="84"/>
    </row>
    <row r="47" spans="1:52" s="66" customFormat="1" ht="15" customHeight="1" x14ac:dyDescent="0.3">
      <c r="A47" s="45">
        <v>41</v>
      </c>
      <c r="B47" s="46" t="s">
        <v>86</v>
      </c>
      <c r="C47" s="79">
        <v>29</v>
      </c>
      <c r="D47" s="45">
        <v>40</v>
      </c>
      <c r="E47" s="88"/>
      <c r="F47" s="49">
        <f t="shared" si="0"/>
        <v>1</v>
      </c>
      <c r="G47" s="79">
        <v>547</v>
      </c>
      <c r="H47" s="45">
        <v>549</v>
      </c>
      <c r="I47" s="89"/>
      <c r="J47" s="49">
        <f t="shared" si="19"/>
        <v>1</v>
      </c>
      <c r="K47" s="79">
        <v>24</v>
      </c>
      <c r="L47" s="45">
        <v>24</v>
      </c>
      <c r="M47" s="49"/>
      <c r="N47" s="50">
        <f t="shared" si="2"/>
        <v>1</v>
      </c>
      <c r="O47" s="45">
        <v>499</v>
      </c>
      <c r="P47" s="51">
        <v>63</v>
      </c>
      <c r="Q47" s="50">
        <f t="shared" si="3"/>
        <v>0</v>
      </c>
      <c r="R47" s="45">
        <v>120</v>
      </c>
      <c r="S47" s="52">
        <f t="shared" si="4"/>
        <v>0</v>
      </c>
      <c r="T47" s="45">
        <v>720</v>
      </c>
      <c r="U47" s="45">
        <v>757</v>
      </c>
      <c r="V47" s="53">
        <f t="shared" si="5"/>
        <v>1.0513888888888889</v>
      </c>
      <c r="W47" s="45">
        <f t="shared" si="6"/>
        <v>2</v>
      </c>
      <c r="X47" s="49">
        <f t="shared" si="7"/>
        <v>5</v>
      </c>
      <c r="Y47" s="54">
        <v>44</v>
      </c>
      <c r="Z47" s="55">
        <f t="shared" si="8"/>
        <v>0</v>
      </c>
      <c r="AA47" s="54">
        <v>9</v>
      </c>
      <c r="AB47" s="55">
        <f t="shared" si="9"/>
        <v>0</v>
      </c>
      <c r="AC47" s="54">
        <v>18311</v>
      </c>
      <c r="AD47" s="56">
        <f t="shared" si="10"/>
        <v>2.5656438279389095</v>
      </c>
      <c r="AE47" s="50">
        <f t="shared" si="11"/>
        <v>1</v>
      </c>
      <c r="AF47" s="47">
        <v>8683</v>
      </c>
      <c r="AG47" s="57"/>
      <c r="AH47" s="49">
        <f t="shared" si="12"/>
        <v>1</v>
      </c>
      <c r="AI47" s="54">
        <v>84</v>
      </c>
      <c r="AJ47" s="55">
        <f t="shared" si="13"/>
        <v>1</v>
      </c>
      <c r="AK47" s="58">
        <f t="shared" si="14"/>
        <v>3</v>
      </c>
      <c r="AL47" s="45">
        <v>686</v>
      </c>
      <c r="AM47" s="59">
        <f t="shared" si="15"/>
        <v>1.2495446265938068</v>
      </c>
      <c r="AN47" s="55">
        <f t="shared" si="16"/>
        <v>2</v>
      </c>
      <c r="AO47" s="60">
        <f t="shared" si="17"/>
        <v>10</v>
      </c>
      <c r="AP47" s="61">
        <f t="shared" si="18"/>
        <v>0.58823529411764708</v>
      </c>
      <c r="AQ47" s="75" t="s">
        <v>57</v>
      </c>
      <c r="AR47" s="63"/>
      <c r="AS47" s="64"/>
      <c r="AT47" s="12"/>
      <c r="AU47" s="12"/>
      <c r="AV47" s="12"/>
      <c r="AW47" s="12"/>
      <c r="AX47" s="12"/>
      <c r="AY47" s="12"/>
      <c r="AZ47" s="12"/>
    </row>
    <row r="48" spans="1:52" s="82" customFormat="1" ht="14.4" customHeight="1" x14ac:dyDescent="0.25">
      <c r="A48" s="45">
        <v>42</v>
      </c>
      <c r="B48" s="67" t="s">
        <v>87</v>
      </c>
      <c r="C48" s="92">
        <v>48</v>
      </c>
      <c r="D48" s="45">
        <v>63</v>
      </c>
      <c r="E48" s="91"/>
      <c r="F48" s="49">
        <f t="shared" si="0"/>
        <v>1</v>
      </c>
      <c r="G48" s="92">
        <v>1112</v>
      </c>
      <c r="H48" s="45">
        <v>1119</v>
      </c>
      <c r="I48" s="91"/>
      <c r="J48" s="49">
        <f t="shared" si="19"/>
        <v>1</v>
      </c>
      <c r="K48" s="92">
        <v>36</v>
      </c>
      <c r="L48" s="45">
        <v>36</v>
      </c>
      <c r="M48" s="91"/>
      <c r="N48" s="71">
        <f t="shared" si="2"/>
        <v>1</v>
      </c>
      <c r="O48" s="45">
        <v>831</v>
      </c>
      <c r="P48" s="93">
        <v>72</v>
      </c>
      <c r="Q48" s="71">
        <f t="shared" si="3"/>
        <v>1</v>
      </c>
      <c r="R48" s="45">
        <v>296</v>
      </c>
      <c r="S48" s="52">
        <f t="shared" si="4"/>
        <v>1</v>
      </c>
      <c r="T48" s="45">
        <v>1132</v>
      </c>
      <c r="U48" s="45">
        <v>1125</v>
      </c>
      <c r="V48" s="53">
        <f t="shared" si="5"/>
        <v>0.99381625441696109</v>
      </c>
      <c r="W48" s="45">
        <f t="shared" si="6"/>
        <v>2</v>
      </c>
      <c r="X48" s="49">
        <f t="shared" si="7"/>
        <v>7</v>
      </c>
      <c r="Y48" s="73">
        <v>58</v>
      </c>
      <c r="Z48" s="72">
        <f t="shared" si="8"/>
        <v>0</v>
      </c>
      <c r="AA48" s="73">
        <v>5</v>
      </c>
      <c r="AB48" s="72">
        <f t="shared" si="9"/>
        <v>0</v>
      </c>
      <c r="AC48" s="73">
        <v>43249</v>
      </c>
      <c r="AD48" s="56">
        <f t="shared" si="10"/>
        <v>2.973052863133292</v>
      </c>
      <c r="AE48" s="71">
        <f t="shared" si="11"/>
        <v>1</v>
      </c>
      <c r="AF48" s="73">
        <v>13673</v>
      </c>
      <c r="AG48" s="74"/>
      <c r="AH48" s="49">
        <f t="shared" si="12"/>
        <v>1</v>
      </c>
      <c r="AI48" s="73">
        <v>85</v>
      </c>
      <c r="AJ48" s="72">
        <f t="shared" si="13"/>
        <v>1</v>
      </c>
      <c r="AK48" s="58">
        <f t="shared" si="14"/>
        <v>3</v>
      </c>
      <c r="AL48" s="92">
        <v>500</v>
      </c>
      <c r="AM48" s="59">
        <f t="shared" si="15"/>
        <v>0.44682752457551383</v>
      </c>
      <c r="AN48" s="72">
        <f t="shared" si="16"/>
        <v>0</v>
      </c>
      <c r="AO48" s="60">
        <f t="shared" si="17"/>
        <v>10</v>
      </c>
      <c r="AP48" s="61">
        <f t="shared" si="18"/>
        <v>0.58823529411764708</v>
      </c>
      <c r="AQ48" s="62" t="s">
        <v>45</v>
      </c>
      <c r="AR48" s="63"/>
      <c r="AS48" s="64"/>
      <c r="AT48" s="84"/>
      <c r="AU48" s="84"/>
      <c r="AV48" s="84"/>
      <c r="AW48" s="84"/>
      <c r="AX48" s="84"/>
      <c r="AY48" s="84"/>
      <c r="AZ48" s="84"/>
    </row>
    <row r="49" spans="1:52" s="66" customFormat="1" ht="15" customHeight="1" x14ac:dyDescent="0.25">
      <c r="A49" s="45">
        <v>43</v>
      </c>
      <c r="B49" s="105" t="s">
        <v>88</v>
      </c>
      <c r="C49" s="73">
        <v>53</v>
      </c>
      <c r="D49" s="73">
        <v>55</v>
      </c>
      <c r="E49" s="73"/>
      <c r="F49" s="49">
        <f t="shared" si="0"/>
        <v>1</v>
      </c>
      <c r="G49" s="73">
        <v>918</v>
      </c>
      <c r="H49" s="73">
        <v>916</v>
      </c>
      <c r="I49" s="73"/>
      <c r="J49" s="49">
        <f t="shared" si="19"/>
        <v>1</v>
      </c>
      <c r="K49" s="73">
        <v>32</v>
      </c>
      <c r="L49" s="73">
        <v>32</v>
      </c>
      <c r="M49" s="73"/>
      <c r="N49" s="71">
        <f t="shared" si="2"/>
        <v>1</v>
      </c>
      <c r="O49" s="73">
        <v>24</v>
      </c>
      <c r="P49" s="73">
        <v>2</v>
      </c>
      <c r="Q49" s="71">
        <f t="shared" si="3"/>
        <v>0</v>
      </c>
      <c r="R49" s="73">
        <v>121</v>
      </c>
      <c r="S49" s="52">
        <f t="shared" si="4"/>
        <v>0</v>
      </c>
      <c r="T49" s="73">
        <v>1182</v>
      </c>
      <c r="U49" s="73">
        <v>1351</v>
      </c>
      <c r="V49" s="53">
        <f t="shared" si="5"/>
        <v>1.1429780033840948</v>
      </c>
      <c r="W49" s="45">
        <f t="shared" si="6"/>
        <v>2</v>
      </c>
      <c r="X49" s="49">
        <f t="shared" si="7"/>
        <v>5</v>
      </c>
      <c r="Y49" s="73">
        <v>58</v>
      </c>
      <c r="Z49" s="72">
        <f t="shared" si="8"/>
        <v>0</v>
      </c>
      <c r="AA49" s="73">
        <v>70</v>
      </c>
      <c r="AB49" s="72">
        <f t="shared" si="9"/>
        <v>2</v>
      </c>
      <c r="AC49" s="73">
        <v>45848</v>
      </c>
      <c r="AD49" s="56">
        <f t="shared" si="10"/>
        <v>3.8501847497480686</v>
      </c>
      <c r="AE49" s="71">
        <f t="shared" si="11"/>
        <v>1</v>
      </c>
      <c r="AF49" s="73">
        <v>10283</v>
      </c>
      <c r="AG49" s="73"/>
      <c r="AH49" s="49">
        <f t="shared" si="12"/>
        <v>1</v>
      </c>
      <c r="AI49" s="73">
        <v>95</v>
      </c>
      <c r="AJ49" s="72">
        <f t="shared" si="13"/>
        <v>1</v>
      </c>
      <c r="AK49" s="58">
        <f t="shared" si="14"/>
        <v>5</v>
      </c>
      <c r="AL49" s="73">
        <v>45</v>
      </c>
      <c r="AM49" s="59">
        <f t="shared" si="15"/>
        <v>4.9126637554585149E-2</v>
      </c>
      <c r="AN49" s="72">
        <f t="shared" si="16"/>
        <v>0</v>
      </c>
      <c r="AO49" s="60">
        <f t="shared" si="17"/>
        <v>10</v>
      </c>
      <c r="AP49" s="61">
        <f t="shared" si="18"/>
        <v>0.58823529411764708</v>
      </c>
      <c r="AQ49" s="62" t="s">
        <v>45</v>
      </c>
      <c r="AR49" s="63"/>
      <c r="AS49" s="64"/>
      <c r="AT49" s="84"/>
      <c r="AU49" s="84"/>
      <c r="AV49" s="84"/>
      <c r="AW49" s="84"/>
      <c r="AX49" s="84"/>
      <c r="AY49" s="84"/>
      <c r="AZ49" s="84"/>
    </row>
    <row r="50" spans="1:52" s="66" customFormat="1" ht="15" customHeight="1" x14ac:dyDescent="0.25">
      <c r="A50" s="45">
        <v>44</v>
      </c>
      <c r="B50" s="115" t="s">
        <v>89</v>
      </c>
      <c r="C50" s="116">
        <v>95</v>
      </c>
      <c r="D50" s="116">
        <v>118</v>
      </c>
      <c r="E50" s="46"/>
      <c r="F50" s="49">
        <f t="shared" si="0"/>
        <v>0</v>
      </c>
      <c r="G50" s="116">
        <v>2622</v>
      </c>
      <c r="H50" s="116">
        <v>2646</v>
      </c>
      <c r="I50" s="46"/>
      <c r="J50" s="49">
        <f t="shared" si="19"/>
        <v>1</v>
      </c>
      <c r="K50" s="116">
        <v>76</v>
      </c>
      <c r="L50" s="116">
        <v>76</v>
      </c>
      <c r="M50" s="46"/>
      <c r="N50" s="50">
        <f t="shared" si="2"/>
        <v>1</v>
      </c>
      <c r="O50" s="116">
        <v>3888</v>
      </c>
      <c r="P50" s="116">
        <v>87</v>
      </c>
      <c r="Q50" s="50">
        <f t="shared" si="3"/>
        <v>1</v>
      </c>
      <c r="R50" s="116">
        <v>187</v>
      </c>
      <c r="S50" s="52">
        <f t="shared" si="4"/>
        <v>1</v>
      </c>
      <c r="T50" s="116">
        <v>2377</v>
      </c>
      <c r="U50" s="116">
        <v>2745</v>
      </c>
      <c r="V50" s="53">
        <f t="shared" si="5"/>
        <v>1.1548169962137147</v>
      </c>
      <c r="W50" s="45">
        <f t="shared" si="6"/>
        <v>2</v>
      </c>
      <c r="X50" s="49">
        <f t="shared" si="7"/>
        <v>6</v>
      </c>
      <c r="Y50" s="116">
        <v>41</v>
      </c>
      <c r="Z50" s="55">
        <f t="shared" si="8"/>
        <v>0</v>
      </c>
      <c r="AA50" s="116">
        <v>2</v>
      </c>
      <c r="AB50" s="55">
        <f t="shared" si="9"/>
        <v>0</v>
      </c>
      <c r="AC50" s="116">
        <v>108673</v>
      </c>
      <c r="AD50" s="56">
        <f t="shared" si="10"/>
        <v>3.1592825164253737</v>
      </c>
      <c r="AE50" s="50">
        <f t="shared" si="11"/>
        <v>1</v>
      </c>
      <c r="AF50" s="116">
        <v>35941</v>
      </c>
      <c r="AG50" s="46"/>
      <c r="AH50" s="49">
        <f t="shared" si="12"/>
        <v>1</v>
      </c>
      <c r="AI50" s="116">
        <v>93</v>
      </c>
      <c r="AJ50" s="55">
        <f t="shared" si="13"/>
        <v>1</v>
      </c>
      <c r="AK50" s="58">
        <f t="shared" si="14"/>
        <v>3</v>
      </c>
      <c r="AL50" s="116">
        <v>1407</v>
      </c>
      <c r="AM50" s="59">
        <f t="shared" si="15"/>
        <v>0.53174603174603174</v>
      </c>
      <c r="AN50" s="55">
        <f t="shared" si="16"/>
        <v>1</v>
      </c>
      <c r="AO50" s="60">
        <f t="shared" si="17"/>
        <v>10</v>
      </c>
      <c r="AP50" s="61">
        <f t="shared" si="18"/>
        <v>0.58823529411764708</v>
      </c>
      <c r="AQ50" s="117" t="s">
        <v>57</v>
      </c>
      <c r="AR50" s="63"/>
      <c r="AS50" s="82"/>
      <c r="AT50" s="82"/>
      <c r="AU50" s="82"/>
      <c r="AV50" s="82"/>
      <c r="AW50" s="82"/>
      <c r="AX50" s="82"/>
      <c r="AY50" s="82"/>
      <c r="AZ50" s="82"/>
    </row>
    <row r="51" spans="1:52" s="66" customFormat="1" ht="15" customHeight="1" x14ac:dyDescent="0.25">
      <c r="A51" s="45">
        <v>45</v>
      </c>
      <c r="B51" s="100" t="s">
        <v>90</v>
      </c>
      <c r="C51" s="47">
        <v>57</v>
      </c>
      <c r="D51" s="45">
        <v>70</v>
      </c>
      <c r="E51" s="48"/>
      <c r="F51" s="49">
        <f t="shared" si="0"/>
        <v>1</v>
      </c>
      <c r="G51" s="47">
        <v>1294</v>
      </c>
      <c r="H51" s="45">
        <v>1303</v>
      </c>
      <c r="I51" s="48"/>
      <c r="J51" s="49">
        <f t="shared" si="19"/>
        <v>1</v>
      </c>
      <c r="K51" s="47">
        <v>45</v>
      </c>
      <c r="L51" s="45">
        <v>45</v>
      </c>
      <c r="M51" s="48"/>
      <c r="N51" s="50">
        <f t="shared" si="2"/>
        <v>1</v>
      </c>
      <c r="O51" s="45">
        <v>317</v>
      </c>
      <c r="P51" s="51">
        <v>25</v>
      </c>
      <c r="Q51" s="50">
        <f t="shared" si="3"/>
        <v>0</v>
      </c>
      <c r="R51" s="45">
        <v>368</v>
      </c>
      <c r="S51" s="52">
        <f t="shared" si="4"/>
        <v>1</v>
      </c>
      <c r="T51" s="45">
        <v>1412</v>
      </c>
      <c r="U51" s="45">
        <v>1422</v>
      </c>
      <c r="V51" s="53">
        <f t="shared" si="5"/>
        <v>1.0070821529745042</v>
      </c>
      <c r="W51" s="45">
        <f t="shared" si="6"/>
        <v>2</v>
      </c>
      <c r="X51" s="49">
        <f t="shared" si="7"/>
        <v>6</v>
      </c>
      <c r="Y51" s="54">
        <v>53</v>
      </c>
      <c r="Z51" s="55">
        <f t="shared" si="8"/>
        <v>0</v>
      </c>
      <c r="AA51" s="54">
        <v>0</v>
      </c>
      <c r="AB51" s="55">
        <f t="shared" si="9"/>
        <v>0</v>
      </c>
      <c r="AC51" s="54">
        <v>49043</v>
      </c>
      <c r="AD51" s="56">
        <f t="shared" si="10"/>
        <v>2.895271267489226</v>
      </c>
      <c r="AE51" s="50">
        <f t="shared" si="11"/>
        <v>1</v>
      </c>
      <c r="AF51" s="47">
        <v>9369</v>
      </c>
      <c r="AG51" s="57"/>
      <c r="AH51" s="49">
        <f t="shared" si="12"/>
        <v>1</v>
      </c>
      <c r="AI51" s="54">
        <v>80</v>
      </c>
      <c r="AJ51" s="55">
        <f t="shared" si="13"/>
        <v>1</v>
      </c>
      <c r="AK51" s="58">
        <f t="shared" si="14"/>
        <v>3</v>
      </c>
      <c r="AL51" s="47">
        <v>96</v>
      </c>
      <c r="AM51" s="59">
        <f t="shared" si="15"/>
        <v>7.3676132003069841E-2</v>
      </c>
      <c r="AN51" s="55">
        <f t="shared" si="16"/>
        <v>0</v>
      </c>
      <c r="AO51" s="60">
        <f t="shared" si="17"/>
        <v>9</v>
      </c>
      <c r="AP51" s="61">
        <f t="shared" si="18"/>
        <v>0.52941176470588236</v>
      </c>
      <c r="AQ51" s="86" t="s">
        <v>57</v>
      </c>
      <c r="AR51" s="63"/>
      <c r="AS51" s="64"/>
      <c r="AT51" s="77"/>
      <c r="AU51" s="77"/>
      <c r="AV51" s="77"/>
      <c r="AW51" s="77"/>
      <c r="AX51" s="77"/>
      <c r="AY51" s="77"/>
      <c r="AZ51" s="77"/>
    </row>
    <row r="52" spans="1:52" s="66" customFormat="1" ht="15" customHeight="1" x14ac:dyDescent="0.3">
      <c r="A52" s="45">
        <v>46</v>
      </c>
      <c r="B52" s="105" t="s">
        <v>91</v>
      </c>
      <c r="C52" s="45">
        <v>49</v>
      </c>
      <c r="D52" s="45">
        <v>61</v>
      </c>
      <c r="E52" s="69"/>
      <c r="F52" s="49">
        <f t="shared" si="0"/>
        <v>1</v>
      </c>
      <c r="G52" s="45">
        <v>1025</v>
      </c>
      <c r="H52" s="45">
        <v>1028</v>
      </c>
      <c r="I52" s="70"/>
      <c r="J52" s="49">
        <f t="shared" si="19"/>
        <v>1</v>
      </c>
      <c r="K52" s="45">
        <v>36</v>
      </c>
      <c r="L52" s="45">
        <v>36</v>
      </c>
      <c r="M52" s="49"/>
      <c r="N52" s="71">
        <f t="shared" si="2"/>
        <v>1</v>
      </c>
      <c r="O52" s="45">
        <v>886</v>
      </c>
      <c r="P52" s="45">
        <v>91</v>
      </c>
      <c r="Q52" s="71">
        <f t="shared" si="3"/>
        <v>2</v>
      </c>
      <c r="R52" s="45">
        <v>193</v>
      </c>
      <c r="S52" s="52">
        <f t="shared" si="4"/>
        <v>1</v>
      </c>
      <c r="T52" s="45">
        <v>1130</v>
      </c>
      <c r="U52" s="45">
        <v>1221</v>
      </c>
      <c r="V52" s="53">
        <f t="shared" si="5"/>
        <v>1.0805309734513275</v>
      </c>
      <c r="W52" s="45">
        <f t="shared" si="6"/>
        <v>2</v>
      </c>
      <c r="X52" s="49">
        <f t="shared" si="7"/>
        <v>8</v>
      </c>
      <c r="Y52" s="45">
        <v>23</v>
      </c>
      <c r="Z52" s="72">
        <f t="shared" si="8"/>
        <v>0</v>
      </c>
      <c r="AA52" s="45">
        <v>0</v>
      </c>
      <c r="AB52" s="72">
        <f t="shared" si="9"/>
        <v>0</v>
      </c>
      <c r="AC52" s="118">
        <v>16660</v>
      </c>
      <c r="AD52" s="56">
        <f t="shared" si="10"/>
        <v>1.2466327446872194</v>
      </c>
      <c r="AE52" s="71">
        <f t="shared" si="11"/>
        <v>0</v>
      </c>
      <c r="AF52" s="118">
        <v>3515</v>
      </c>
      <c r="AG52" s="74"/>
      <c r="AH52" s="49">
        <f t="shared" si="12"/>
        <v>1</v>
      </c>
      <c r="AI52" s="45">
        <v>47</v>
      </c>
      <c r="AJ52" s="72">
        <f t="shared" si="13"/>
        <v>0</v>
      </c>
      <c r="AK52" s="58">
        <f t="shared" si="14"/>
        <v>1</v>
      </c>
      <c r="AL52" s="45">
        <v>422</v>
      </c>
      <c r="AM52" s="59">
        <f t="shared" si="15"/>
        <v>0.41050583657587547</v>
      </c>
      <c r="AN52" s="72">
        <f t="shared" si="16"/>
        <v>0</v>
      </c>
      <c r="AO52" s="60">
        <f t="shared" si="17"/>
        <v>9</v>
      </c>
      <c r="AP52" s="61">
        <f t="shared" si="18"/>
        <v>0.52941176470588236</v>
      </c>
      <c r="AQ52" s="75" t="s">
        <v>47</v>
      </c>
      <c r="AR52" s="63"/>
      <c r="AS52" s="64"/>
      <c r="AT52" s="77"/>
      <c r="AU52" s="77"/>
      <c r="AV52" s="77"/>
      <c r="AW52" s="77"/>
      <c r="AX52" s="77"/>
      <c r="AY52" s="77"/>
      <c r="AZ52" s="77"/>
    </row>
    <row r="53" spans="1:52" s="66" customFormat="1" ht="14.4" customHeight="1" x14ac:dyDescent="0.25">
      <c r="A53" s="45">
        <v>47</v>
      </c>
      <c r="B53" s="46" t="s">
        <v>92</v>
      </c>
      <c r="C53" s="95">
        <v>78</v>
      </c>
      <c r="D53" s="119">
        <v>96</v>
      </c>
      <c r="E53" s="88"/>
      <c r="F53" s="49">
        <f t="shared" si="0"/>
        <v>1</v>
      </c>
      <c r="G53" s="45">
        <v>1681</v>
      </c>
      <c r="H53" s="47">
        <v>1683</v>
      </c>
      <c r="I53" s="89"/>
      <c r="J53" s="49">
        <f t="shared" si="19"/>
        <v>1</v>
      </c>
      <c r="K53" s="45">
        <v>56</v>
      </c>
      <c r="L53" s="47">
        <v>56</v>
      </c>
      <c r="M53" s="49"/>
      <c r="N53" s="50">
        <f t="shared" si="2"/>
        <v>1</v>
      </c>
      <c r="O53" s="47">
        <v>3099</v>
      </c>
      <c r="P53" s="96">
        <v>99</v>
      </c>
      <c r="Q53" s="50">
        <f t="shared" si="3"/>
        <v>2</v>
      </c>
      <c r="R53" s="47">
        <v>40</v>
      </c>
      <c r="S53" s="52">
        <f t="shared" si="4"/>
        <v>0</v>
      </c>
      <c r="T53" s="47">
        <v>1848</v>
      </c>
      <c r="U53" s="47">
        <v>2030</v>
      </c>
      <c r="V53" s="53">
        <f t="shared" si="5"/>
        <v>1.0984848484848484</v>
      </c>
      <c r="W53" s="45">
        <f t="shared" si="6"/>
        <v>2</v>
      </c>
      <c r="X53" s="49">
        <f t="shared" si="7"/>
        <v>7</v>
      </c>
      <c r="Y53" s="54">
        <v>10</v>
      </c>
      <c r="Z53" s="55">
        <f t="shared" si="8"/>
        <v>0</v>
      </c>
      <c r="AA53" s="54">
        <v>7</v>
      </c>
      <c r="AB53" s="55">
        <f t="shared" si="9"/>
        <v>0</v>
      </c>
      <c r="AC53" s="47">
        <v>41534</v>
      </c>
      <c r="AD53" s="56">
        <f t="shared" si="10"/>
        <v>1.8983500159970748</v>
      </c>
      <c r="AE53" s="50">
        <f t="shared" si="11"/>
        <v>1</v>
      </c>
      <c r="AF53" s="47">
        <v>11535</v>
      </c>
      <c r="AG53" s="57"/>
      <c r="AH53" s="49">
        <f t="shared" si="12"/>
        <v>1</v>
      </c>
      <c r="AI53" s="54">
        <v>75</v>
      </c>
      <c r="AJ53" s="55">
        <f t="shared" si="13"/>
        <v>0</v>
      </c>
      <c r="AK53" s="58">
        <f t="shared" si="14"/>
        <v>2</v>
      </c>
      <c r="AL53" s="47">
        <v>757</v>
      </c>
      <c r="AM53" s="59">
        <f t="shared" si="15"/>
        <v>0.44979203802733214</v>
      </c>
      <c r="AN53" s="55">
        <f t="shared" si="16"/>
        <v>0</v>
      </c>
      <c r="AO53" s="60">
        <f t="shared" si="17"/>
        <v>9</v>
      </c>
      <c r="AP53" s="61">
        <f t="shared" si="18"/>
        <v>0.52941176470588236</v>
      </c>
      <c r="AQ53" s="86" t="s">
        <v>57</v>
      </c>
      <c r="AR53" s="63"/>
      <c r="AS53" s="64"/>
      <c r="AT53" s="77"/>
      <c r="AU53" s="77"/>
      <c r="AV53" s="77"/>
      <c r="AW53" s="77"/>
      <c r="AX53" s="77"/>
      <c r="AY53" s="77"/>
      <c r="AZ53" s="77"/>
    </row>
    <row r="54" spans="1:52" s="66" customFormat="1" ht="14.4" customHeight="1" x14ac:dyDescent="0.25">
      <c r="A54" s="45">
        <v>48</v>
      </c>
      <c r="B54" s="67" t="s">
        <v>93</v>
      </c>
      <c r="C54" s="92">
        <v>42</v>
      </c>
      <c r="D54" s="45">
        <v>51</v>
      </c>
      <c r="E54" s="91"/>
      <c r="F54" s="49">
        <f t="shared" si="0"/>
        <v>1</v>
      </c>
      <c r="G54" s="92">
        <v>934</v>
      </c>
      <c r="H54" s="45">
        <v>936</v>
      </c>
      <c r="I54" s="91"/>
      <c r="J54" s="49">
        <f t="shared" si="19"/>
        <v>1</v>
      </c>
      <c r="K54" s="92">
        <v>31</v>
      </c>
      <c r="L54" s="45">
        <v>31</v>
      </c>
      <c r="M54" s="91"/>
      <c r="N54" s="71">
        <f t="shared" si="2"/>
        <v>1</v>
      </c>
      <c r="O54" s="45">
        <v>595</v>
      </c>
      <c r="P54" s="93">
        <v>68</v>
      </c>
      <c r="Q54" s="71">
        <f t="shared" si="3"/>
        <v>0</v>
      </c>
      <c r="R54" s="45">
        <v>147</v>
      </c>
      <c r="S54" s="52">
        <f t="shared" si="4"/>
        <v>0</v>
      </c>
      <c r="T54" s="45">
        <v>1035</v>
      </c>
      <c r="U54" s="45">
        <v>1080</v>
      </c>
      <c r="V54" s="53">
        <f t="shared" si="5"/>
        <v>1.0434782608695652</v>
      </c>
      <c r="W54" s="45">
        <f t="shared" si="6"/>
        <v>2</v>
      </c>
      <c r="X54" s="49">
        <f t="shared" si="7"/>
        <v>5</v>
      </c>
      <c r="Y54" s="73">
        <v>36</v>
      </c>
      <c r="Z54" s="72">
        <f t="shared" si="8"/>
        <v>0</v>
      </c>
      <c r="AA54" s="73">
        <v>3</v>
      </c>
      <c r="AB54" s="72">
        <f t="shared" si="9"/>
        <v>0</v>
      </c>
      <c r="AC54" s="73">
        <v>31956</v>
      </c>
      <c r="AD54" s="56">
        <f t="shared" si="10"/>
        <v>2.6262327416173572</v>
      </c>
      <c r="AE54" s="71">
        <f t="shared" si="11"/>
        <v>1</v>
      </c>
      <c r="AF54" s="92">
        <v>7936</v>
      </c>
      <c r="AG54" s="74"/>
      <c r="AH54" s="49">
        <f t="shared" si="12"/>
        <v>1</v>
      </c>
      <c r="AI54" s="73">
        <v>86</v>
      </c>
      <c r="AJ54" s="72">
        <f t="shared" si="13"/>
        <v>1</v>
      </c>
      <c r="AK54" s="58">
        <f t="shared" si="14"/>
        <v>3</v>
      </c>
      <c r="AL54" s="92">
        <v>669</v>
      </c>
      <c r="AM54" s="59">
        <f t="shared" si="15"/>
        <v>0.71474358974358976</v>
      </c>
      <c r="AN54" s="72">
        <f t="shared" si="16"/>
        <v>1</v>
      </c>
      <c r="AO54" s="60">
        <f t="shared" si="17"/>
        <v>9</v>
      </c>
      <c r="AP54" s="61">
        <f t="shared" si="18"/>
        <v>0.52941176470588236</v>
      </c>
      <c r="AQ54" s="62" t="s">
        <v>45</v>
      </c>
      <c r="AR54" s="63"/>
      <c r="AS54" s="64"/>
      <c r="AT54" s="65"/>
      <c r="AU54" s="65"/>
      <c r="AV54" s="65"/>
      <c r="AW54" s="65"/>
      <c r="AX54" s="65"/>
      <c r="AY54" s="65"/>
      <c r="AZ54" s="65"/>
    </row>
    <row r="55" spans="1:52" s="66" customFormat="1" ht="15" customHeight="1" x14ac:dyDescent="0.25">
      <c r="A55" s="45">
        <v>49</v>
      </c>
      <c r="B55" s="100" t="s">
        <v>94</v>
      </c>
      <c r="C55" s="95">
        <v>29</v>
      </c>
      <c r="D55" s="45">
        <v>31</v>
      </c>
      <c r="E55" s="88"/>
      <c r="F55" s="49">
        <f t="shared" si="0"/>
        <v>1</v>
      </c>
      <c r="G55" s="45">
        <v>508</v>
      </c>
      <c r="H55" s="45">
        <v>505</v>
      </c>
      <c r="I55" s="89"/>
      <c r="J55" s="49">
        <f t="shared" si="19"/>
        <v>1</v>
      </c>
      <c r="K55" s="45">
        <v>21</v>
      </c>
      <c r="L55" s="45">
        <v>21</v>
      </c>
      <c r="M55" s="49"/>
      <c r="N55" s="50">
        <f t="shared" si="2"/>
        <v>1</v>
      </c>
      <c r="O55" s="45">
        <v>654</v>
      </c>
      <c r="P55" s="45">
        <v>81</v>
      </c>
      <c r="Q55" s="50">
        <f t="shared" si="3"/>
        <v>1</v>
      </c>
      <c r="R55" s="45">
        <v>7</v>
      </c>
      <c r="S55" s="52">
        <f t="shared" si="4"/>
        <v>0</v>
      </c>
      <c r="T55" s="45">
        <v>638</v>
      </c>
      <c r="U55" s="45">
        <v>637</v>
      </c>
      <c r="V55" s="53">
        <f t="shared" si="5"/>
        <v>0.99843260188087779</v>
      </c>
      <c r="W55" s="45">
        <f t="shared" si="6"/>
        <v>2</v>
      </c>
      <c r="X55" s="49">
        <f t="shared" si="7"/>
        <v>6</v>
      </c>
      <c r="Y55" s="54">
        <v>5</v>
      </c>
      <c r="Z55" s="55">
        <f t="shared" si="8"/>
        <v>0</v>
      </c>
      <c r="AA55" s="54">
        <v>3</v>
      </c>
      <c r="AB55" s="55">
        <f t="shared" si="9"/>
        <v>0</v>
      </c>
      <c r="AC55" s="54">
        <v>23816</v>
      </c>
      <c r="AD55" s="56">
        <f t="shared" si="10"/>
        <v>3.6277227722772278</v>
      </c>
      <c r="AE55" s="50">
        <f t="shared" si="11"/>
        <v>1</v>
      </c>
      <c r="AF55" s="54">
        <v>5536</v>
      </c>
      <c r="AG55" s="57"/>
      <c r="AH55" s="49">
        <f t="shared" si="12"/>
        <v>1</v>
      </c>
      <c r="AI55" s="54">
        <v>93</v>
      </c>
      <c r="AJ55" s="55">
        <f t="shared" si="13"/>
        <v>1</v>
      </c>
      <c r="AK55" s="58">
        <f t="shared" si="14"/>
        <v>3</v>
      </c>
      <c r="AL55" s="47">
        <v>98</v>
      </c>
      <c r="AM55" s="59">
        <f t="shared" si="15"/>
        <v>0.19405940594059407</v>
      </c>
      <c r="AN55" s="55">
        <f t="shared" si="16"/>
        <v>0</v>
      </c>
      <c r="AO55" s="60">
        <f t="shared" si="17"/>
        <v>9</v>
      </c>
      <c r="AP55" s="61">
        <f t="shared" si="18"/>
        <v>0.52941176470588236</v>
      </c>
      <c r="AQ55" s="106" t="s">
        <v>57</v>
      </c>
      <c r="AR55" s="63"/>
      <c r="AS55" s="81"/>
      <c r="AT55" s="82"/>
      <c r="AU55" s="82"/>
      <c r="AV55" s="82"/>
      <c r="AW55" s="82"/>
      <c r="AX55" s="82"/>
      <c r="AY55" s="82"/>
      <c r="AZ55" s="82"/>
    </row>
    <row r="56" spans="1:52" s="97" customFormat="1" ht="15" customHeight="1" x14ac:dyDescent="0.25">
      <c r="A56" s="45">
        <v>50</v>
      </c>
      <c r="B56" s="67" t="s">
        <v>95</v>
      </c>
      <c r="C56" s="92">
        <v>59</v>
      </c>
      <c r="D56" s="45">
        <v>71</v>
      </c>
      <c r="E56" s="91"/>
      <c r="F56" s="49">
        <f t="shared" si="0"/>
        <v>1</v>
      </c>
      <c r="G56" s="92">
        <v>1175</v>
      </c>
      <c r="H56" s="45">
        <v>1182</v>
      </c>
      <c r="I56" s="91"/>
      <c r="J56" s="49">
        <f t="shared" si="19"/>
        <v>1</v>
      </c>
      <c r="K56" s="92">
        <v>43</v>
      </c>
      <c r="L56" s="45">
        <v>43</v>
      </c>
      <c r="M56" s="91"/>
      <c r="N56" s="71">
        <f t="shared" si="2"/>
        <v>1</v>
      </c>
      <c r="O56" s="45">
        <v>979</v>
      </c>
      <c r="P56" s="93">
        <v>84</v>
      </c>
      <c r="Q56" s="71">
        <f t="shared" si="3"/>
        <v>1</v>
      </c>
      <c r="R56" s="45">
        <v>187</v>
      </c>
      <c r="S56" s="52">
        <f t="shared" si="4"/>
        <v>1</v>
      </c>
      <c r="T56" s="45">
        <v>1420</v>
      </c>
      <c r="U56" s="45">
        <v>1403</v>
      </c>
      <c r="V56" s="53">
        <f t="shared" si="5"/>
        <v>0.98802816901408452</v>
      </c>
      <c r="W56" s="45">
        <f t="shared" si="6"/>
        <v>2</v>
      </c>
      <c r="X56" s="49">
        <f t="shared" si="7"/>
        <v>7</v>
      </c>
      <c r="Y56" s="73">
        <v>67</v>
      </c>
      <c r="Z56" s="72">
        <f t="shared" si="8"/>
        <v>0</v>
      </c>
      <c r="AA56" s="73">
        <v>10</v>
      </c>
      <c r="AB56" s="72">
        <f t="shared" si="9"/>
        <v>0</v>
      </c>
      <c r="AC56" s="73">
        <v>11496</v>
      </c>
      <c r="AD56" s="56">
        <f t="shared" si="10"/>
        <v>0.748145255759469</v>
      </c>
      <c r="AE56" s="71">
        <f t="shared" si="11"/>
        <v>0</v>
      </c>
      <c r="AF56" s="92">
        <v>6620</v>
      </c>
      <c r="AG56" s="74"/>
      <c r="AH56" s="49">
        <f t="shared" si="12"/>
        <v>1</v>
      </c>
      <c r="AI56" s="73">
        <v>67</v>
      </c>
      <c r="AJ56" s="72">
        <f t="shared" si="13"/>
        <v>0</v>
      </c>
      <c r="AK56" s="58">
        <f t="shared" si="14"/>
        <v>1</v>
      </c>
      <c r="AL56" s="92">
        <v>374</v>
      </c>
      <c r="AM56" s="59">
        <f t="shared" si="15"/>
        <v>0.31641285956006771</v>
      </c>
      <c r="AN56" s="72">
        <f t="shared" si="16"/>
        <v>0</v>
      </c>
      <c r="AO56" s="60">
        <f t="shared" si="17"/>
        <v>8</v>
      </c>
      <c r="AP56" s="61">
        <f t="shared" si="18"/>
        <v>0.4705882352941177</v>
      </c>
      <c r="AQ56" s="62" t="s">
        <v>45</v>
      </c>
      <c r="AR56" s="63"/>
      <c r="AS56" s="64"/>
      <c r="AT56" s="84"/>
      <c r="AU56" s="84"/>
      <c r="AV56" s="84"/>
      <c r="AW56" s="84"/>
      <c r="AX56" s="84"/>
      <c r="AY56" s="84"/>
      <c r="AZ56" s="84"/>
    </row>
    <row r="57" spans="1:52" s="82" customFormat="1" ht="15" customHeight="1" x14ac:dyDescent="0.3">
      <c r="A57" s="45">
        <v>51</v>
      </c>
      <c r="B57" s="67" t="s">
        <v>96</v>
      </c>
      <c r="C57" s="45">
        <v>26</v>
      </c>
      <c r="D57" s="45">
        <v>33</v>
      </c>
      <c r="E57" s="69"/>
      <c r="F57" s="49">
        <f t="shared" si="0"/>
        <v>1</v>
      </c>
      <c r="G57" s="83">
        <v>521</v>
      </c>
      <c r="H57" s="45">
        <v>524</v>
      </c>
      <c r="I57" s="70"/>
      <c r="J57" s="49">
        <f t="shared" si="19"/>
        <v>1</v>
      </c>
      <c r="K57" s="83">
        <v>21</v>
      </c>
      <c r="L57" s="45">
        <v>21</v>
      </c>
      <c r="M57" s="49"/>
      <c r="N57" s="71">
        <f t="shared" si="2"/>
        <v>1</v>
      </c>
      <c r="O57" s="45">
        <v>290</v>
      </c>
      <c r="P57" s="45">
        <v>54</v>
      </c>
      <c r="Q57" s="71">
        <f t="shared" si="3"/>
        <v>0</v>
      </c>
      <c r="R57" s="45">
        <v>119</v>
      </c>
      <c r="S57" s="52">
        <f t="shared" si="4"/>
        <v>0</v>
      </c>
      <c r="T57" s="45">
        <v>464</v>
      </c>
      <c r="U57" s="45">
        <v>758</v>
      </c>
      <c r="V57" s="53">
        <f t="shared" si="5"/>
        <v>1.6336206896551724</v>
      </c>
      <c r="W57" s="45">
        <f t="shared" si="6"/>
        <v>2</v>
      </c>
      <c r="X57" s="49">
        <f t="shared" si="7"/>
        <v>5</v>
      </c>
      <c r="Y57" s="45">
        <v>44</v>
      </c>
      <c r="Z57" s="72">
        <f t="shared" si="8"/>
        <v>0</v>
      </c>
      <c r="AA57" s="45">
        <v>2</v>
      </c>
      <c r="AB57" s="72">
        <f t="shared" si="9"/>
        <v>0</v>
      </c>
      <c r="AC57" s="73">
        <v>14406</v>
      </c>
      <c r="AD57" s="56">
        <f t="shared" si="10"/>
        <v>2.1147974163241341</v>
      </c>
      <c r="AE57" s="71">
        <f t="shared" si="11"/>
        <v>1</v>
      </c>
      <c r="AF57" s="45">
        <v>3026</v>
      </c>
      <c r="AG57" s="74"/>
      <c r="AH57" s="49">
        <f t="shared" si="12"/>
        <v>1</v>
      </c>
      <c r="AI57" s="45">
        <v>88</v>
      </c>
      <c r="AJ57" s="72">
        <f t="shared" si="13"/>
        <v>1</v>
      </c>
      <c r="AK57" s="58">
        <f t="shared" si="14"/>
        <v>3</v>
      </c>
      <c r="AL57" s="45">
        <v>180</v>
      </c>
      <c r="AM57" s="59">
        <f t="shared" si="15"/>
        <v>0.34351145038167941</v>
      </c>
      <c r="AN57" s="72">
        <f t="shared" si="16"/>
        <v>0</v>
      </c>
      <c r="AO57" s="60">
        <f t="shared" si="17"/>
        <v>8</v>
      </c>
      <c r="AP57" s="61">
        <f t="shared" si="18"/>
        <v>0.4705882352941177</v>
      </c>
      <c r="AQ57" s="75" t="s">
        <v>47</v>
      </c>
      <c r="AR57" s="63"/>
      <c r="AS57" s="64"/>
      <c r="AT57" s="77"/>
      <c r="AU57" s="77"/>
      <c r="AV57" s="77"/>
      <c r="AW57" s="77"/>
      <c r="AX57" s="77"/>
      <c r="AY57" s="77"/>
      <c r="AZ57" s="77"/>
    </row>
    <row r="58" spans="1:52" s="82" customFormat="1" ht="15" customHeight="1" x14ac:dyDescent="0.3">
      <c r="A58" s="45">
        <v>52</v>
      </c>
      <c r="B58" s="105" t="s">
        <v>97</v>
      </c>
      <c r="C58" s="45">
        <v>59</v>
      </c>
      <c r="D58" s="79">
        <v>68</v>
      </c>
      <c r="E58" s="67"/>
      <c r="F58" s="49">
        <f t="shared" si="0"/>
        <v>1</v>
      </c>
      <c r="G58" s="79">
        <v>1364</v>
      </c>
      <c r="H58" s="79">
        <v>1377</v>
      </c>
      <c r="I58" s="79"/>
      <c r="J58" s="49">
        <f t="shared" si="19"/>
        <v>1</v>
      </c>
      <c r="K58" s="79">
        <v>47</v>
      </c>
      <c r="L58" s="79">
        <v>48</v>
      </c>
      <c r="M58" s="79"/>
      <c r="N58" s="71">
        <f t="shared" si="2"/>
        <v>0</v>
      </c>
      <c r="O58" s="79">
        <v>1517</v>
      </c>
      <c r="P58" s="79">
        <v>79</v>
      </c>
      <c r="Q58" s="71">
        <f t="shared" si="3"/>
        <v>1</v>
      </c>
      <c r="R58" s="79">
        <v>320</v>
      </c>
      <c r="S58" s="52">
        <f t="shared" si="4"/>
        <v>1</v>
      </c>
      <c r="T58" s="79">
        <v>1417</v>
      </c>
      <c r="U58" s="79">
        <v>1163</v>
      </c>
      <c r="V58" s="53">
        <f t="shared" si="5"/>
        <v>0.82074805928016936</v>
      </c>
      <c r="W58" s="45">
        <f t="shared" si="6"/>
        <v>1</v>
      </c>
      <c r="X58" s="49">
        <f t="shared" si="7"/>
        <v>5</v>
      </c>
      <c r="Y58" s="79">
        <v>43</v>
      </c>
      <c r="Z58" s="72">
        <f t="shared" si="8"/>
        <v>0</v>
      </c>
      <c r="AA58" s="79">
        <v>31</v>
      </c>
      <c r="AB58" s="72">
        <f t="shared" si="9"/>
        <v>0</v>
      </c>
      <c r="AC58" s="79">
        <v>29641</v>
      </c>
      <c r="AD58" s="56">
        <f t="shared" si="10"/>
        <v>1.6558292832802637</v>
      </c>
      <c r="AE58" s="71">
        <f t="shared" si="11"/>
        <v>1</v>
      </c>
      <c r="AF58" s="79">
        <v>9517</v>
      </c>
      <c r="AG58" s="79"/>
      <c r="AH58" s="49">
        <f t="shared" si="12"/>
        <v>1</v>
      </c>
      <c r="AI58" s="79">
        <v>90</v>
      </c>
      <c r="AJ58" s="72">
        <f t="shared" si="13"/>
        <v>1</v>
      </c>
      <c r="AK58" s="58">
        <f t="shared" si="14"/>
        <v>3</v>
      </c>
      <c r="AL58" s="79">
        <v>239</v>
      </c>
      <c r="AM58" s="59">
        <f t="shared" si="15"/>
        <v>0.17356572258533043</v>
      </c>
      <c r="AN58" s="72">
        <f t="shared" si="16"/>
        <v>0</v>
      </c>
      <c r="AO58" s="60">
        <f t="shared" si="17"/>
        <v>8</v>
      </c>
      <c r="AP58" s="61">
        <f t="shared" si="18"/>
        <v>0.4705882352941177</v>
      </c>
      <c r="AQ58" s="102" t="s">
        <v>47</v>
      </c>
      <c r="AR58" s="63"/>
      <c r="AS58" s="103"/>
      <c r="AT58" s="97"/>
      <c r="AU58" s="97"/>
      <c r="AV58" s="97"/>
      <c r="AW58" s="97"/>
      <c r="AX58" s="97"/>
      <c r="AY58" s="97"/>
      <c r="AZ58" s="97"/>
    </row>
    <row r="59" spans="1:52" s="82" customFormat="1" ht="15.6" customHeight="1" x14ac:dyDescent="0.3">
      <c r="A59" s="45">
        <v>53</v>
      </c>
      <c r="B59" s="46" t="s">
        <v>98</v>
      </c>
      <c r="C59" s="47">
        <v>46</v>
      </c>
      <c r="D59" s="45">
        <v>50</v>
      </c>
      <c r="E59" s="48"/>
      <c r="F59" s="49">
        <f t="shared" si="0"/>
        <v>1</v>
      </c>
      <c r="G59" s="47">
        <v>1061</v>
      </c>
      <c r="H59" s="45">
        <v>1075</v>
      </c>
      <c r="I59" s="48"/>
      <c r="J59" s="49">
        <f t="shared" si="19"/>
        <v>1</v>
      </c>
      <c r="K59" s="47">
        <v>36</v>
      </c>
      <c r="L59" s="45">
        <v>36</v>
      </c>
      <c r="M59" s="48"/>
      <c r="N59" s="50">
        <f t="shared" si="2"/>
        <v>1</v>
      </c>
      <c r="O59" s="45">
        <v>2049</v>
      </c>
      <c r="P59" s="51">
        <v>100</v>
      </c>
      <c r="Q59" s="50">
        <f t="shared" si="3"/>
        <v>2</v>
      </c>
      <c r="R59" s="45">
        <v>0</v>
      </c>
      <c r="S59" s="52">
        <f t="shared" si="4"/>
        <v>0</v>
      </c>
      <c r="T59" s="45">
        <v>1072</v>
      </c>
      <c r="U59" s="45">
        <v>1</v>
      </c>
      <c r="V59" s="53">
        <f t="shared" si="5"/>
        <v>9.3283582089552237E-4</v>
      </c>
      <c r="W59" s="45">
        <f t="shared" si="6"/>
        <v>0</v>
      </c>
      <c r="X59" s="49">
        <f t="shared" si="7"/>
        <v>5</v>
      </c>
      <c r="Y59" s="54">
        <v>44</v>
      </c>
      <c r="Z59" s="55">
        <f t="shared" si="8"/>
        <v>0</v>
      </c>
      <c r="AA59" s="54">
        <v>26</v>
      </c>
      <c r="AB59" s="55">
        <f t="shared" si="9"/>
        <v>0</v>
      </c>
      <c r="AC59" s="54">
        <v>0</v>
      </c>
      <c r="AD59" s="56">
        <f t="shared" si="10"/>
        <v>0</v>
      </c>
      <c r="AE59" s="50">
        <f t="shared" si="11"/>
        <v>0</v>
      </c>
      <c r="AF59" s="47">
        <v>12226</v>
      </c>
      <c r="AG59" s="57"/>
      <c r="AH59" s="49">
        <f t="shared" si="12"/>
        <v>1</v>
      </c>
      <c r="AI59" s="54">
        <v>0</v>
      </c>
      <c r="AJ59" s="55">
        <f t="shared" si="13"/>
        <v>0</v>
      </c>
      <c r="AK59" s="58">
        <f t="shared" si="14"/>
        <v>1</v>
      </c>
      <c r="AL59" s="47">
        <v>1199</v>
      </c>
      <c r="AM59" s="59">
        <f t="shared" si="15"/>
        <v>1.1153488372093023</v>
      </c>
      <c r="AN59" s="55">
        <f t="shared" si="16"/>
        <v>2</v>
      </c>
      <c r="AO59" s="60">
        <f t="shared" si="17"/>
        <v>8</v>
      </c>
      <c r="AP59" s="61">
        <f t="shared" si="18"/>
        <v>0.4705882352941177</v>
      </c>
      <c r="AQ59" s="102" t="s">
        <v>57</v>
      </c>
      <c r="AR59" s="63"/>
      <c r="AS59" s="81"/>
      <c r="AT59" s="97"/>
      <c r="AU59" s="97"/>
      <c r="AV59" s="97"/>
      <c r="AW59" s="97"/>
      <c r="AX59" s="97"/>
      <c r="AY59" s="97"/>
      <c r="AZ59" s="97"/>
    </row>
    <row r="60" spans="1:52" s="82" customFormat="1" ht="17.399999999999999" customHeight="1" x14ac:dyDescent="0.3">
      <c r="A60" s="45">
        <v>54</v>
      </c>
      <c r="B60" s="67" t="s">
        <v>99</v>
      </c>
      <c r="C60" s="92">
        <v>45</v>
      </c>
      <c r="D60" s="45">
        <v>52</v>
      </c>
      <c r="E60" s="91"/>
      <c r="F60" s="49">
        <f t="shared" si="0"/>
        <v>1</v>
      </c>
      <c r="G60" s="92">
        <v>797</v>
      </c>
      <c r="H60" s="45">
        <v>785</v>
      </c>
      <c r="I60" s="91"/>
      <c r="J60" s="49">
        <f t="shared" si="19"/>
        <v>1</v>
      </c>
      <c r="K60" s="92">
        <v>31</v>
      </c>
      <c r="L60" s="45">
        <v>31</v>
      </c>
      <c r="M60" s="91"/>
      <c r="N60" s="71">
        <f t="shared" si="2"/>
        <v>1</v>
      </c>
      <c r="O60" s="45">
        <v>217</v>
      </c>
      <c r="P60" s="93">
        <v>28</v>
      </c>
      <c r="Q60" s="71">
        <f t="shared" si="3"/>
        <v>0</v>
      </c>
      <c r="R60" s="45">
        <v>208</v>
      </c>
      <c r="S60" s="52">
        <f t="shared" si="4"/>
        <v>1</v>
      </c>
      <c r="T60" s="45">
        <v>1075</v>
      </c>
      <c r="U60" s="45">
        <v>1131</v>
      </c>
      <c r="V60" s="53">
        <f t="shared" si="5"/>
        <v>1.0520930232558139</v>
      </c>
      <c r="W60" s="45">
        <f t="shared" si="6"/>
        <v>2</v>
      </c>
      <c r="X60" s="49">
        <f t="shared" si="7"/>
        <v>6</v>
      </c>
      <c r="Y60" s="73">
        <v>27</v>
      </c>
      <c r="Z60" s="72">
        <f t="shared" si="8"/>
        <v>0</v>
      </c>
      <c r="AA60" s="73">
        <v>2</v>
      </c>
      <c r="AB60" s="72">
        <f t="shared" si="9"/>
        <v>0</v>
      </c>
      <c r="AC60" s="73">
        <v>14540</v>
      </c>
      <c r="AD60" s="56">
        <f t="shared" si="10"/>
        <v>1.4247917687408131</v>
      </c>
      <c r="AE60" s="71">
        <f t="shared" si="11"/>
        <v>1</v>
      </c>
      <c r="AF60" s="92">
        <v>4087</v>
      </c>
      <c r="AG60" s="74"/>
      <c r="AH60" s="49">
        <f t="shared" si="12"/>
        <v>1</v>
      </c>
      <c r="AI60" s="73">
        <v>56</v>
      </c>
      <c r="AJ60" s="72">
        <f t="shared" si="13"/>
        <v>0</v>
      </c>
      <c r="AK60" s="58">
        <f t="shared" si="14"/>
        <v>2</v>
      </c>
      <c r="AL60" s="92">
        <v>0</v>
      </c>
      <c r="AM60" s="59">
        <f t="shared" si="15"/>
        <v>0</v>
      </c>
      <c r="AN60" s="72">
        <f t="shared" si="16"/>
        <v>0</v>
      </c>
      <c r="AO60" s="60">
        <f t="shared" si="17"/>
        <v>8</v>
      </c>
      <c r="AP60" s="61">
        <f t="shared" si="18"/>
        <v>0.4705882352941177</v>
      </c>
      <c r="AQ60" s="75" t="s">
        <v>47</v>
      </c>
      <c r="AR60" s="63"/>
      <c r="AS60" s="63"/>
      <c r="AT60" s="77"/>
      <c r="AU60" s="77"/>
      <c r="AV60" s="77"/>
      <c r="AW60" s="77"/>
      <c r="AX60" s="77"/>
      <c r="AY60" s="77"/>
      <c r="AZ60" s="77"/>
    </row>
    <row r="61" spans="1:52" s="82" customFormat="1" ht="15" customHeight="1" x14ac:dyDescent="0.25">
      <c r="A61" s="45">
        <v>55</v>
      </c>
      <c r="B61" s="46" t="s">
        <v>100</v>
      </c>
      <c r="C61" s="47">
        <v>44</v>
      </c>
      <c r="D61" s="45">
        <v>48</v>
      </c>
      <c r="E61" s="48"/>
      <c r="F61" s="49">
        <f t="shared" si="0"/>
        <v>1</v>
      </c>
      <c r="G61" s="47">
        <v>928</v>
      </c>
      <c r="H61" s="45">
        <v>958</v>
      </c>
      <c r="I61" s="48"/>
      <c r="J61" s="49">
        <f t="shared" si="19"/>
        <v>1</v>
      </c>
      <c r="K61" s="47">
        <v>34</v>
      </c>
      <c r="L61" s="45">
        <v>35</v>
      </c>
      <c r="M61" s="48"/>
      <c r="N61" s="50">
        <f t="shared" si="2"/>
        <v>0</v>
      </c>
      <c r="O61" s="45">
        <v>1281</v>
      </c>
      <c r="P61" s="51">
        <v>84</v>
      </c>
      <c r="Q61" s="50">
        <f t="shared" si="3"/>
        <v>1</v>
      </c>
      <c r="R61" s="45">
        <v>262</v>
      </c>
      <c r="S61" s="52">
        <f t="shared" si="4"/>
        <v>1</v>
      </c>
      <c r="T61" s="45">
        <v>1232</v>
      </c>
      <c r="U61" s="45">
        <v>1125</v>
      </c>
      <c r="V61" s="53">
        <f t="shared" si="5"/>
        <v>0.91314935064935066</v>
      </c>
      <c r="W61" s="45">
        <f t="shared" si="6"/>
        <v>2</v>
      </c>
      <c r="X61" s="49">
        <f t="shared" si="7"/>
        <v>6</v>
      </c>
      <c r="Y61" s="54">
        <v>26</v>
      </c>
      <c r="Z61" s="55">
        <f t="shared" si="8"/>
        <v>0</v>
      </c>
      <c r="AA61" s="54">
        <v>0</v>
      </c>
      <c r="AB61" s="55">
        <f t="shared" si="9"/>
        <v>0</v>
      </c>
      <c r="AC61" s="54">
        <v>19722</v>
      </c>
      <c r="AD61" s="56">
        <f t="shared" si="10"/>
        <v>1.5835876023767466</v>
      </c>
      <c r="AE61" s="50">
        <f t="shared" si="11"/>
        <v>1</v>
      </c>
      <c r="AF61" s="47">
        <v>4981</v>
      </c>
      <c r="AG61" s="57"/>
      <c r="AH61" s="49">
        <f t="shared" si="12"/>
        <v>1</v>
      </c>
      <c r="AI61" s="54">
        <v>53</v>
      </c>
      <c r="AJ61" s="55">
        <f t="shared" si="13"/>
        <v>0</v>
      </c>
      <c r="AK61" s="58">
        <f t="shared" si="14"/>
        <v>2</v>
      </c>
      <c r="AL61" s="47">
        <v>109</v>
      </c>
      <c r="AM61" s="59">
        <f t="shared" si="15"/>
        <v>0.11377870563674322</v>
      </c>
      <c r="AN61" s="55">
        <f t="shared" si="16"/>
        <v>0</v>
      </c>
      <c r="AO61" s="60">
        <f t="shared" si="17"/>
        <v>8</v>
      </c>
      <c r="AP61" s="61">
        <f t="shared" si="18"/>
        <v>0.4705882352941177</v>
      </c>
      <c r="AQ61" s="62" t="s">
        <v>43</v>
      </c>
      <c r="AR61" s="63"/>
      <c r="AS61" s="63"/>
      <c r="AT61" s="84"/>
      <c r="AU61" s="84"/>
      <c r="AV61" s="84"/>
      <c r="AW61" s="84"/>
      <c r="AX61" s="84"/>
      <c r="AY61" s="84"/>
      <c r="AZ61" s="84"/>
    </row>
    <row r="62" spans="1:52" s="82" customFormat="1" ht="15" customHeight="1" x14ac:dyDescent="0.3">
      <c r="A62" s="45">
        <v>56</v>
      </c>
      <c r="B62" s="67" t="s">
        <v>101</v>
      </c>
      <c r="C62" s="45">
        <v>50</v>
      </c>
      <c r="D62" s="45">
        <v>58</v>
      </c>
      <c r="E62" s="69"/>
      <c r="F62" s="49">
        <f t="shared" si="0"/>
        <v>1</v>
      </c>
      <c r="G62" s="45">
        <v>939</v>
      </c>
      <c r="H62" s="45">
        <v>934</v>
      </c>
      <c r="I62" s="70"/>
      <c r="J62" s="49">
        <f t="shared" si="19"/>
        <v>1</v>
      </c>
      <c r="K62" s="45">
        <v>36</v>
      </c>
      <c r="L62" s="45">
        <v>36</v>
      </c>
      <c r="M62" s="49"/>
      <c r="N62" s="71">
        <f t="shared" si="2"/>
        <v>1</v>
      </c>
      <c r="O62" s="45">
        <v>653</v>
      </c>
      <c r="P62" s="45">
        <v>63</v>
      </c>
      <c r="Q62" s="71">
        <f t="shared" si="3"/>
        <v>0</v>
      </c>
      <c r="R62" s="45">
        <v>92</v>
      </c>
      <c r="S62" s="52">
        <f t="shared" si="4"/>
        <v>0</v>
      </c>
      <c r="T62" s="45">
        <v>1193</v>
      </c>
      <c r="U62" s="45">
        <v>1327</v>
      </c>
      <c r="V62" s="53">
        <f t="shared" si="5"/>
        <v>1.1123218776194468</v>
      </c>
      <c r="W62" s="45">
        <f t="shared" si="6"/>
        <v>2</v>
      </c>
      <c r="X62" s="49">
        <f t="shared" si="7"/>
        <v>5</v>
      </c>
      <c r="Y62" s="45">
        <v>32</v>
      </c>
      <c r="Z62" s="72">
        <f t="shared" si="8"/>
        <v>0</v>
      </c>
      <c r="AA62" s="45">
        <v>22</v>
      </c>
      <c r="AB62" s="72">
        <f t="shared" si="9"/>
        <v>0</v>
      </c>
      <c r="AC62" s="73">
        <v>26842</v>
      </c>
      <c r="AD62" s="56">
        <f t="shared" si="10"/>
        <v>2.2106736946137375</v>
      </c>
      <c r="AE62" s="71">
        <f t="shared" si="11"/>
        <v>1</v>
      </c>
      <c r="AF62" s="45">
        <v>10515</v>
      </c>
      <c r="AG62" s="74"/>
      <c r="AH62" s="49">
        <f t="shared" si="12"/>
        <v>1</v>
      </c>
      <c r="AI62" s="45">
        <v>86</v>
      </c>
      <c r="AJ62" s="72">
        <f t="shared" si="13"/>
        <v>1</v>
      </c>
      <c r="AK62" s="58">
        <f t="shared" si="14"/>
        <v>3</v>
      </c>
      <c r="AL62" s="45">
        <v>419</v>
      </c>
      <c r="AM62" s="59">
        <f t="shared" si="15"/>
        <v>0.44860813704496788</v>
      </c>
      <c r="AN62" s="72">
        <f t="shared" si="16"/>
        <v>0</v>
      </c>
      <c r="AO62" s="60">
        <f t="shared" si="17"/>
        <v>8</v>
      </c>
      <c r="AP62" s="61">
        <f t="shared" si="18"/>
        <v>0.4705882352941177</v>
      </c>
      <c r="AQ62" s="102" t="s">
        <v>45</v>
      </c>
      <c r="AR62" s="63"/>
      <c r="AS62" s="81"/>
      <c r="AT62" s="66"/>
      <c r="AU62" s="66"/>
      <c r="AV62" s="66"/>
      <c r="AW62" s="66"/>
      <c r="AX62" s="66"/>
      <c r="AY62" s="66"/>
      <c r="AZ62" s="66"/>
    </row>
    <row r="63" spans="1:52" s="82" customFormat="1" ht="15" customHeight="1" x14ac:dyDescent="0.25">
      <c r="A63" s="45">
        <v>57</v>
      </c>
      <c r="B63" s="67" t="s">
        <v>102</v>
      </c>
      <c r="C63" s="79">
        <v>59</v>
      </c>
      <c r="D63" s="114">
        <v>65</v>
      </c>
      <c r="E63" s="69"/>
      <c r="F63" s="49">
        <f t="shared" si="0"/>
        <v>1</v>
      </c>
      <c r="G63" s="79">
        <v>977</v>
      </c>
      <c r="H63" s="45">
        <v>965</v>
      </c>
      <c r="I63" s="70"/>
      <c r="J63" s="49">
        <f t="shared" si="19"/>
        <v>1</v>
      </c>
      <c r="K63" s="79">
        <v>38</v>
      </c>
      <c r="L63" s="45">
        <v>38</v>
      </c>
      <c r="M63" s="49"/>
      <c r="N63" s="71">
        <f t="shared" si="2"/>
        <v>1</v>
      </c>
      <c r="O63" s="45">
        <v>0</v>
      </c>
      <c r="P63" s="93">
        <v>0</v>
      </c>
      <c r="Q63" s="71">
        <f t="shared" si="3"/>
        <v>0</v>
      </c>
      <c r="R63" s="92">
        <v>109</v>
      </c>
      <c r="S63" s="52">
        <f t="shared" si="4"/>
        <v>0</v>
      </c>
      <c r="T63" s="45">
        <v>1257</v>
      </c>
      <c r="U63" s="45">
        <v>1474</v>
      </c>
      <c r="V63" s="53">
        <f t="shared" si="5"/>
        <v>1.1726332537788384</v>
      </c>
      <c r="W63" s="45">
        <f t="shared" si="6"/>
        <v>2</v>
      </c>
      <c r="X63" s="49">
        <f t="shared" si="7"/>
        <v>5</v>
      </c>
      <c r="Y63" s="73">
        <v>25</v>
      </c>
      <c r="Z63" s="72">
        <f t="shared" si="8"/>
        <v>0</v>
      </c>
      <c r="AA63" s="73">
        <v>5</v>
      </c>
      <c r="AB63" s="72">
        <f t="shared" si="9"/>
        <v>0</v>
      </c>
      <c r="AC63" s="93">
        <v>58068</v>
      </c>
      <c r="AD63" s="56">
        <f t="shared" si="10"/>
        <v>4.628776404942208</v>
      </c>
      <c r="AE63" s="71">
        <f t="shared" si="11"/>
        <v>1</v>
      </c>
      <c r="AF63" s="93">
        <v>7935</v>
      </c>
      <c r="AG63" s="74"/>
      <c r="AH63" s="49">
        <f t="shared" si="12"/>
        <v>1</v>
      </c>
      <c r="AI63" s="73">
        <v>94</v>
      </c>
      <c r="AJ63" s="72">
        <f t="shared" si="13"/>
        <v>1</v>
      </c>
      <c r="AK63" s="58">
        <f t="shared" si="14"/>
        <v>3</v>
      </c>
      <c r="AL63" s="45">
        <v>0</v>
      </c>
      <c r="AM63" s="59">
        <f t="shared" si="15"/>
        <v>0</v>
      </c>
      <c r="AN63" s="72">
        <f t="shared" si="16"/>
        <v>0</v>
      </c>
      <c r="AO63" s="60">
        <f t="shared" si="17"/>
        <v>8</v>
      </c>
      <c r="AP63" s="61">
        <f t="shared" si="18"/>
        <v>0.4705882352941177</v>
      </c>
      <c r="AQ63" s="86" t="s">
        <v>45</v>
      </c>
      <c r="AR63" s="63"/>
      <c r="AS63" s="64"/>
      <c r="AT63" s="77"/>
      <c r="AU63" s="77"/>
      <c r="AV63" s="77"/>
      <c r="AW63" s="77"/>
      <c r="AX63" s="77"/>
      <c r="AY63" s="77"/>
      <c r="AZ63" s="77"/>
    </row>
    <row r="64" spans="1:52" s="82" customFormat="1" ht="15" customHeight="1" x14ac:dyDescent="0.25">
      <c r="A64" s="45">
        <v>58</v>
      </c>
      <c r="B64" s="67" t="s">
        <v>103</v>
      </c>
      <c r="C64" s="45">
        <v>42</v>
      </c>
      <c r="D64" s="45">
        <v>58</v>
      </c>
      <c r="E64" s="45"/>
      <c r="F64" s="49">
        <f t="shared" si="0"/>
        <v>1</v>
      </c>
      <c r="G64" s="45">
        <v>860</v>
      </c>
      <c r="H64" s="45">
        <v>855</v>
      </c>
      <c r="I64" s="45"/>
      <c r="J64" s="49">
        <f t="shared" si="19"/>
        <v>1</v>
      </c>
      <c r="K64" s="45">
        <v>33</v>
      </c>
      <c r="L64" s="45">
        <v>33</v>
      </c>
      <c r="M64" s="45"/>
      <c r="N64" s="71">
        <f t="shared" si="2"/>
        <v>1</v>
      </c>
      <c r="O64" s="45">
        <v>739</v>
      </c>
      <c r="P64" s="110">
        <v>86</v>
      </c>
      <c r="Q64" s="71">
        <f t="shared" si="3"/>
        <v>1</v>
      </c>
      <c r="R64" s="92">
        <v>178</v>
      </c>
      <c r="S64" s="52">
        <f t="shared" si="4"/>
        <v>1</v>
      </c>
      <c r="T64" s="92">
        <v>1015</v>
      </c>
      <c r="U64" s="92">
        <v>1286</v>
      </c>
      <c r="V64" s="53">
        <f t="shared" si="5"/>
        <v>1.2669950738916256</v>
      </c>
      <c r="W64" s="45">
        <f t="shared" si="6"/>
        <v>2</v>
      </c>
      <c r="X64" s="49">
        <f t="shared" si="7"/>
        <v>7</v>
      </c>
      <c r="Y64" s="73">
        <v>24</v>
      </c>
      <c r="Z64" s="72">
        <f t="shared" si="8"/>
        <v>0</v>
      </c>
      <c r="AA64" s="73">
        <v>0</v>
      </c>
      <c r="AB64" s="72">
        <f t="shared" si="9"/>
        <v>0</v>
      </c>
      <c r="AC64" s="92">
        <v>14551</v>
      </c>
      <c r="AD64" s="56">
        <f t="shared" si="10"/>
        <v>1.3091318038686461</v>
      </c>
      <c r="AE64" s="71">
        <f t="shared" si="11"/>
        <v>0</v>
      </c>
      <c r="AF64" s="92">
        <v>4042</v>
      </c>
      <c r="AG64" s="74"/>
      <c r="AH64" s="49">
        <f t="shared" si="12"/>
        <v>1</v>
      </c>
      <c r="AI64" s="73">
        <v>69</v>
      </c>
      <c r="AJ64" s="72">
        <f t="shared" si="13"/>
        <v>0</v>
      </c>
      <c r="AK64" s="58">
        <f t="shared" si="14"/>
        <v>1</v>
      </c>
      <c r="AL64" s="73">
        <v>1</v>
      </c>
      <c r="AM64" s="59">
        <f t="shared" si="15"/>
        <v>1.1695906432748538E-3</v>
      </c>
      <c r="AN64" s="72">
        <f t="shared" si="16"/>
        <v>0</v>
      </c>
      <c r="AO64" s="60">
        <f t="shared" si="17"/>
        <v>8</v>
      </c>
      <c r="AP64" s="61">
        <f t="shared" si="18"/>
        <v>0.4705882352941177</v>
      </c>
      <c r="AQ64" s="62" t="s">
        <v>45</v>
      </c>
      <c r="AR64" s="63"/>
      <c r="AS64" s="63"/>
      <c r="AT64" s="77"/>
      <c r="AU64" s="77"/>
      <c r="AV64" s="77"/>
      <c r="AW64" s="77"/>
      <c r="AX64" s="77"/>
      <c r="AY64" s="77"/>
      <c r="AZ64" s="77"/>
    </row>
    <row r="65" spans="1:52" s="120" customFormat="1" ht="14.4" customHeight="1" x14ac:dyDescent="0.3">
      <c r="A65" s="45">
        <v>59</v>
      </c>
      <c r="B65" s="67" t="s">
        <v>104</v>
      </c>
      <c r="C65" s="79">
        <v>49</v>
      </c>
      <c r="D65" s="45">
        <v>68</v>
      </c>
      <c r="E65" s="69"/>
      <c r="F65" s="49">
        <f t="shared" si="0"/>
        <v>1</v>
      </c>
      <c r="G65" s="79">
        <v>988</v>
      </c>
      <c r="H65" s="45">
        <v>991</v>
      </c>
      <c r="I65" s="70"/>
      <c r="J65" s="49">
        <f t="shared" si="19"/>
        <v>1</v>
      </c>
      <c r="K65" s="79">
        <v>40</v>
      </c>
      <c r="L65" s="45">
        <v>40</v>
      </c>
      <c r="M65" s="49"/>
      <c r="N65" s="71">
        <f t="shared" si="2"/>
        <v>1</v>
      </c>
      <c r="O65" s="45">
        <v>1352</v>
      </c>
      <c r="P65" s="93">
        <v>76</v>
      </c>
      <c r="Q65" s="71">
        <f t="shared" si="3"/>
        <v>1</v>
      </c>
      <c r="R65" s="92">
        <v>193</v>
      </c>
      <c r="S65" s="52">
        <f t="shared" si="4"/>
        <v>1</v>
      </c>
      <c r="T65" s="45">
        <v>1283</v>
      </c>
      <c r="U65" s="45">
        <v>1268</v>
      </c>
      <c r="V65" s="53">
        <f t="shared" si="5"/>
        <v>0.98830865159781767</v>
      </c>
      <c r="W65" s="45">
        <f t="shared" si="6"/>
        <v>2</v>
      </c>
      <c r="X65" s="49">
        <f t="shared" si="7"/>
        <v>7</v>
      </c>
      <c r="Y65" s="73">
        <v>21</v>
      </c>
      <c r="Z65" s="72">
        <f t="shared" si="8"/>
        <v>0</v>
      </c>
      <c r="AA65" s="73">
        <v>2</v>
      </c>
      <c r="AB65" s="72">
        <f t="shared" si="9"/>
        <v>0</v>
      </c>
      <c r="AC65" s="73">
        <v>14775</v>
      </c>
      <c r="AD65" s="56">
        <f t="shared" si="10"/>
        <v>1.1468602033687807</v>
      </c>
      <c r="AE65" s="71">
        <f t="shared" si="11"/>
        <v>0</v>
      </c>
      <c r="AF65" s="73">
        <v>6243</v>
      </c>
      <c r="AG65" s="74"/>
      <c r="AH65" s="49">
        <f t="shared" si="12"/>
        <v>1</v>
      </c>
      <c r="AI65" s="73">
        <v>72</v>
      </c>
      <c r="AJ65" s="72">
        <f t="shared" si="13"/>
        <v>0</v>
      </c>
      <c r="AK65" s="58">
        <f t="shared" si="14"/>
        <v>1</v>
      </c>
      <c r="AL65" s="45">
        <v>0</v>
      </c>
      <c r="AM65" s="59">
        <f t="shared" si="15"/>
        <v>0</v>
      </c>
      <c r="AN65" s="72">
        <f t="shared" si="16"/>
        <v>0</v>
      </c>
      <c r="AO65" s="60">
        <f t="shared" si="17"/>
        <v>8</v>
      </c>
      <c r="AP65" s="61">
        <f t="shared" si="18"/>
        <v>0.4705882352941177</v>
      </c>
      <c r="AQ65" s="62" t="s">
        <v>45</v>
      </c>
      <c r="AR65" s="63"/>
      <c r="AS65" s="64"/>
      <c r="AT65" s="77"/>
      <c r="AU65" s="77"/>
      <c r="AV65" s="77"/>
      <c r="AW65" s="77"/>
      <c r="AX65" s="77"/>
      <c r="AY65" s="77"/>
      <c r="AZ65" s="77"/>
    </row>
    <row r="66" spans="1:52" s="120" customFormat="1" ht="17.399999999999999" customHeight="1" x14ac:dyDescent="0.3">
      <c r="A66" s="45">
        <v>60</v>
      </c>
      <c r="B66" s="87" t="s">
        <v>105</v>
      </c>
      <c r="C66" s="45">
        <v>63</v>
      </c>
      <c r="D66" s="45">
        <v>83</v>
      </c>
      <c r="E66" s="88"/>
      <c r="F66" s="49">
        <f t="shared" si="0"/>
        <v>1</v>
      </c>
      <c r="G66" s="45">
        <v>1404</v>
      </c>
      <c r="H66" s="45">
        <v>1412</v>
      </c>
      <c r="I66" s="89"/>
      <c r="J66" s="49">
        <f t="shared" si="19"/>
        <v>1</v>
      </c>
      <c r="K66" s="79">
        <v>49</v>
      </c>
      <c r="L66" s="45">
        <v>49</v>
      </c>
      <c r="M66" s="49"/>
      <c r="N66" s="50">
        <f t="shared" si="2"/>
        <v>1</v>
      </c>
      <c r="O66" s="45">
        <v>3</v>
      </c>
      <c r="P66" s="45">
        <v>0</v>
      </c>
      <c r="Q66" s="50">
        <f t="shared" si="3"/>
        <v>0</v>
      </c>
      <c r="R66" s="45">
        <v>2</v>
      </c>
      <c r="S66" s="52">
        <f t="shared" si="4"/>
        <v>0</v>
      </c>
      <c r="T66" s="45">
        <v>1560</v>
      </c>
      <c r="U66" s="45">
        <v>1864</v>
      </c>
      <c r="V66" s="53">
        <f t="shared" si="5"/>
        <v>1.1948717948717948</v>
      </c>
      <c r="W66" s="45">
        <f t="shared" si="6"/>
        <v>2</v>
      </c>
      <c r="X66" s="49">
        <f t="shared" si="7"/>
        <v>5</v>
      </c>
      <c r="Y66" s="45">
        <v>0</v>
      </c>
      <c r="Z66" s="55">
        <f t="shared" si="8"/>
        <v>0</v>
      </c>
      <c r="AA66" s="45">
        <v>35</v>
      </c>
      <c r="AB66" s="55">
        <f t="shared" si="9"/>
        <v>0</v>
      </c>
      <c r="AC66" s="45">
        <v>57142</v>
      </c>
      <c r="AD66" s="56">
        <f t="shared" si="10"/>
        <v>3.1129875789932444</v>
      </c>
      <c r="AE66" s="50">
        <f t="shared" si="11"/>
        <v>1</v>
      </c>
      <c r="AF66" s="45">
        <v>17108</v>
      </c>
      <c r="AG66" s="57"/>
      <c r="AH66" s="49">
        <f t="shared" si="12"/>
        <v>1</v>
      </c>
      <c r="AI66" s="45">
        <v>91</v>
      </c>
      <c r="AJ66" s="55">
        <f t="shared" si="13"/>
        <v>1</v>
      </c>
      <c r="AK66" s="58">
        <f t="shared" si="14"/>
        <v>3</v>
      </c>
      <c r="AL66" s="45">
        <v>0</v>
      </c>
      <c r="AM66" s="59">
        <f t="shared" si="15"/>
        <v>0</v>
      </c>
      <c r="AN66" s="55">
        <f t="shared" si="16"/>
        <v>0</v>
      </c>
      <c r="AO66" s="60">
        <f t="shared" si="17"/>
        <v>8</v>
      </c>
      <c r="AP66" s="61">
        <f t="shared" si="18"/>
        <v>0.4705882352941177</v>
      </c>
      <c r="AQ66" s="80" t="s">
        <v>57</v>
      </c>
      <c r="AR66" s="63"/>
      <c r="AS66" s="81"/>
      <c r="AT66" s="82"/>
      <c r="AU66" s="82"/>
      <c r="AV66" s="82"/>
      <c r="AW66" s="82"/>
      <c r="AX66" s="82"/>
      <c r="AY66" s="82"/>
      <c r="AZ66" s="82"/>
    </row>
    <row r="67" spans="1:52" s="82" customFormat="1" ht="16.95" customHeight="1" x14ac:dyDescent="0.3">
      <c r="A67" s="45">
        <v>61</v>
      </c>
      <c r="B67" s="100" t="s">
        <v>106</v>
      </c>
      <c r="C67" s="45">
        <v>80</v>
      </c>
      <c r="D67" s="79">
        <v>95</v>
      </c>
      <c r="E67" s="46"/>
      <c r="F67" s="49">
        <f t="shared" si="0"/>
        <v>1</v>
      </c>
      <c r="G67" s="79">
        <v>2377</v>
      </c>
      <c r="H67" s="79">
        <v>2404</v>
      </c>
      <c r="I67" s="79"/>
      <c r="J67" s="49">
        <f t="shared" si="19"/>
        <v>1</v>
      </c>
      <c r="K67" s="79">
        <v>72</v>
      </c>
      <c r="L67" s="79">
        <v>72</v>
      </c>
      <c r="M67" s="79"/>
      <c r="N67" s="50">
        <f t="shared" si="2"/>
        <v>1</v>
      </c>
      <c r="O67" s="79">
        <v>4172</v>
      </c>
      <c r="P67" s="79">
        <v>100</v>
      </c>
      <c r="Q67" s="50">
        <f t="shared" si="3"/>
        <v>2</v>
      </c>
      <c r="R67" s="79">
        <v>0</v>
      </c>
      <c r="S67" s="52">
        <f t="shared" si="4"/>
        <v>0</v>
      </c>
      <c r="T67" s="79">
        <v>2205</v>
      </c>
      <c r="U67" s="79">
        <v>216</v>
      </c>
      <c r="V67" s="53">
        <f t="shared" si="5"/>
        <v>9.7959183673469383E-2</v>
      </c>
      <c r="W67" s="45">
        <f t="shared" si="6"/>
        <v>0</v>
      </c>
      <c r="X67" s="49">
        <f t="shared" si="7"/>
        <v>5</v>
      </c>
      <c r="Y67" s="79">
        <v>0</v>
      </c>
      <c r="Z67" s="55">
        <f t="shared" si="8"/>
        <v>0</v>
      </c>
      <c r="AA67" s="79">
        <v>0</v>
      </c>
      <c r="AB67" s="55">
        <f t="shared" si="9"/>
        <v>0</v>
      </c>
      <c r="AC67" s="79">
        <v>0</v>
      </c>
      <c r="AD67" s="56">
        <f t="shared" si="10"/>
        <v>0</v>
      </c>
      <c r="AE67" s="50">
        <f t="shared" si="11"/>
        <v>0</v>
      </c>
      <c r="AF67" s="79">
        <v>29951</v>
      </c>
      <c r="AG67" s="79"/>
      <c r="AH67" s="49">
        <f t="shared" si="12"/>
        <v>1</v>
      </c>
      <c r="AI67" s="79">
        <v>0</v>
      </c>
      <c r="AJ67" s="55">
        <f t="shared" si="13"/>
        <v>0</v>
      </c>
      <c r="AK67" s="58">
        <f t="shared" si="14"/>
        <v>1</v>
      </c>
      <c r="AL67" s="79">
        <v>9702</v>
      </c>
      <c r="AM67" s="59">
        <f t="shared" si="15"/>
        <v>4.0357737104825295</v>
      </c>
      <c r="AN67" s="55">
        <f t="shared" si="16"/>
        <v>2</v>
      </c>
      <c r="AO67" s="60">
        <f t="shared" si="17"/>
        <v>8</v>
      </c>
      <c r="AP67" s="61">
        <f t="shared" si="18"/>
        <v>0.4705882352941177</v>
      </c>
      <c r="AQ67" s="102" t="s">
        <v>57</v>
      </c>
      <c r="AR67" s="63"/>
      <c r="AS67" s="103"/>
      <c r="AT67" s="97"/>
      <c r="AU67" s="97"/>
      <c r="AV67" s="97"/>
      <c r="AW67" s="97"/>
      <c r="AX67" s="97"/>
      <c r="AY67" s="97"/>
      <c r="AZ67" s="97"/>
    </row>
    <row r="68" spans="1:52" s="82" customFormat="1" ht="14.4" customHeight="1" x14ac:dyDescent="0.3">
      <c r="A68" s="45">
        <v>62</v>
      </c>
      <c r="B68" s="46" t="s">
        <v>107</v>
      </c>
      <c r="C68" s="79">
        <v>108</v>
      </c>
      <c r="D68" s="121">
        <v>104</v>
      </c>
      <c r="E68" s="88"/>
      <c r="F68" s="49">
        <f t="shared" si="0"/>
        <v>0</v>
      </c>
      <c r="G68" s="79">
        <v>1760</v>
      </c>
      <c r="H68" s="47">
        <v>1768</v>
      </c>
      <c r="I68" s="89"/>
      <c r="J68" s="49">
        <f t="shared" si="19"/>
        <v>1</v>
      </c>
      <c r="K68" s="79">
        <v>57</v>
      </c>
      <c r="L68" s="47">
        <v>57</v>
      </c>
      <c r="M68" s="49"/>
      <c r="N68" s="50">
        <f t="shared" si="2"/>
        <v>1</v>
      </c>
      <c r="O68" s="47">
        <v>3295</v>
      </c>
      <c r="P68" s="51">
        <v>98</v>
      </c>
      <c r="Q68" s="50">
        <f t="shared" si="3"/>
        <v>2</v>
      </c>
      <c r="R68" s="47">
        <v>55</v>
      </c>
      <c r="S68" s="52">
        <f t="shared" si="4"/>
        <v>0</v>
      </c>
      <c r="T68" s="47">
        <v>1831</v>
      </c>
      <c r="U68" s="47">
        <v>644</v>
      </c>
      <c r="V68" s="53">
        <f t="shared" si="5"/>
        <v>0.3517203713817586</v>
      </c>
      <c r="W68" s="45">
        <f t="shared" si="6"/>
        <v>0</v>
      </c>
      <c r="X68" s="49">
        <f t="shared" si="7"/>
        <v>4</v>
      </c>
      <c r="Y68" s="54">
        <v>29</v>
      </c>
      <c r="Z68" s="55">
        <f t="shared" si="8"/>
        <v>0</v>
      </c>
      <c r="AA68" s="54">
        <v>7</v>
      </c>
      <c r="AB68" s="55">
        <f t="shared" si="9"/>
        <v>0</v>
      </c>
      <c r="AC68" s="47">
        <v>94035</v>
      </c>
      <c r="AD68" s="56">
        <f t="shared" si="10"/>
        <v>4.0913243995823185</v>
      </c>
      <c r="AE68" s="50">
        <f t="shared" si="11"/>
        <v>1</v>
      </c>
      <c r="AF68" s="47">
        <v>23292</v>
      </c>
      <c r="AG68" s="57"/>
      <c r="AH68" s="49">
        <f t="shared" si="12"/>
        <v>1</v>
      </c>
      <c r="AI68" s="54">
        <v>96</v>
      </c>
      <c r="AJ68" s="55">
        <f t="shared" si="13"/>
        <v>1</v>
      </c>
      <c r="AK68" s="58">
        <f t="shared" si="14"/>
        <v>3</v>
      </c>
      <c r="AL68" s="47">
        <v>803</v>
      </c>
      <c r="AM68" s="59">
        <f t="shared" si="15"/>
        <v>0.45418552036199095</v>
      </c>
      <c r="AN68" s="55">
        <f t="shared" si="16"/>
        <v>0</v>
      </c>
      <c r="AO68" s="60">
        <f t="shared" si="17"/>
        <v>7</v>
      </c>
      <c r="AP68" s="61">
        <f t="shared" si="18"/>
        <v>0.41176470588235298</v>
      </c>
      <c r="AQ68" s="102" t="s">
        <v>57</v>
      </c>
      <c r="AR68" s="63"/>
      <c r="AS68" s="81"/>
    </row>
    <row r="69" spans="1:52" s="82" customFormat="1" ht="15.6" customHeight="1" x14ac:dyDescent="0.25">
      <c r="A69" s="45">
        <v>63</v>
      </c>
      <c r="B69" s="105" t="s">
        <v>108</v>
      </c>
      <c r="C69" s="92">
        <v>54</v>
      </c>
      <c r="D69" s="45">
        <v>77</v>
      </c>
      <c r="E69" s="91"/>
      <c r="F69" s="49">
        <f t="shared" si="0"/>
        <v>0</v>
      </c>
      <c r="G69" s="92">
        <v>1201</v>
      </c>
      <c r="H69" s="45">
        <v>1201</v>
      </c>
      <c r="I69" s="91"/>
      <c r="J69" s="49">
        <f t="shared" si="19"/>
        <v>1</v>
      </c>
      <c r="K69" s="92">
        <v>41</v>
      </c>
      <c r="L69" s="45">
        <v>41</v>
      </c>
      <c r="M69" s="91"/>
      <c r="N69" s="71">
        <f t="shared" si="2"/>
        <v>1</v>
      </c>
      <c r="O69" s="45">
        <v>1233</v>
      </c>
      <c r="P69" s="93">
        <v>60</v>
      </c>
      <c r="Q69" s="71">
        <f t="shared" si="3"/>
        <v>0</v>
      </c>
      <c r="R69" s="45">
        <v>234</v>
      </c>
      <c r="S69" s="52">
        <f t="shared" si="4"/>
        <v>1</v>
      </c>
      <c r="T69" s="45">
        <v>1355</v>
      </c>
      <c r="U69" s="45">
        <v>37</v>
      </c>
      <c r="V69" s="53">
        <f t="shared" si="5"/>
        <v>2.7306273062730629E-2</v>
      </c>
      <c r="W69" s="45">
        <f t="shared" si="6"/>
        <v>0</v>
      </c>
      <c r="X69" s="49">
        <f t="shared" si="7"/>
        <v>3</v>
      </c>
      <c r="Y69" s="73">
        <v>49</v>
      </c>
      <c r="Z69" s="72">
        <f t="shared" si="8"/>
        <v>0</v>
      </c>
      <c r="AA69" s="73">
        <v>3</v>
      </c>
      <c r="AB69" s="72">
        <f t="shared" si="9"/>
        <v>0</v>
      </c>
      <c r="AC69" s="73">
        <v>37602</v>
      </c>
      <c r="AD69" s="56">
        <f t="shared" si="10"/>
        <v>2.4083776340229295</v>
      </c>
      <c r="AE69" s="71">
        <f t="shared" si="11"/>
        <v>1</v>
      </c>
      <c r="AF69" s="92">
        <v>9820</v>
      </c>
      <c r="AG69" s="74"/>
      <c r="AH69" s="49">
        <f t="shared" si="12"/>
        <v>1</v>
      </c>
      <c r="AI69" s="73">
        <v>90</v>
      </c>
      <c r="AJ69" s="72">
        <f t="shared" si="13"/>
        <v>1</v>
      </c>
      <c r="AK69" s="58">
        <f t="shared" si="14"/>
        <v>3</v>
      </c>
      <c r="AL69" s="92">
        <v>772</v>
      </c>
      <c r="AM69" s="59">
        <f t="shared" si="15"/>
        <v>0.64279766860949206</v>
      </c>
      <c r="AN69" s="72">
        <f t="shared" si="16"/>
        <v>1</v>
      </c>
      <c r="AO69" s="60">
        <f t="shared" si="17"/>
        <v>7</v>
      </c>
      <c r="AP69" s="61">
        <f t="shared" si="18"/>
        <v>0.41176470588235298</v>
      </c>
      <c r="AQ69" s="106" t="s">
        <v>45</v>
      </c>
      <c r="AR69" s="63"/>
      <c r="AS69" s="81"/>
      <c r="AT69" s="77"/>
      <c r="AU69" s="77"/>
      <c r="AV69" s="77"/>
      <c r="AW69" s="77"/>
      <c r="AX69" s="77"/>
      <c r="AY69" s="77"/>
      <c r="AZ69" s="77"/>
    </row>
    <row r="70" spans="1:52" s="82" customFormat="1" ht="14.4" customHeight="1" x14ac:dyDescent="0.3">
      <c r="A70" s="45">
        <v>64</v>
      </c>
      <c r="B70" s="46" t="s">
        <v>109</v>
      </c>
      <c r="C70" s="47">
        <v>66</v>
      </c>
      <c r="D70" s="45">
        <v>80</v>
      </c>
      <c r="E70" s="48"/>
      <c r="F70" s="49">
        <f t="shared" si="0"/>
        <v>1</v>
      </c>
      <c r="G70" s="47">
        <v>1488</v>
      </c>
      <c r="H70" s="45">
        <v>1386</v>
      </c>
      <c r="I70" s="48"/>
      <c r="J70" s="49">
        <f t="shared" si="19"/>
        <v>0</v>
      </c>
      <c r="K70" s="47">
        <v>49</v>
      </c>
      <c r="L70" s="45">
        <v>49</v>
      </c>
      <c r="M70" s="48"/>
      <c r="N70" s="50">
        <f t="shared" si="2"/>
        <v>1</v>
      </c>
      <c r="O70" s="45">
        <v>2454</v>
      </c>
      <c r="P70" s="51">
        <v>99</v>
      </c>
      <c r="Q70" s="50">
        <f t="shared" si="3"/>
        <v>2</v>
      </c>
      <c r="R70" s="45">
        <v>85</v>
      </c>
      <c r="S70" s="52">
        <f t="shared" si="4"/>
        <v>0</v>
      </c>
      <c r="T70" s="45">
        <v>1655</v>
      </c>
      <c r="U70" s="45">
        <v>1755</v>
      </c>
      <c r="V70" s="53">
        <f t="shared" si="5"/>
        <v>1.0604229607250755</v>
      </c>
      <c r="W70" s="45">
        <f t="shared" si="6"/>
        <v>2</v>
      </c>
      <c r="X70" s="49">
        <f t="shared" si="7"/>
        <v>6</v>
      </c>
      <c r="Y70" s="54">
        <v>21</v>
      </c>
      <c r="Z70" s="55">
        <f t="shared" si="8"/>
        <v>0</v>
      </c>
      <c r="AA70" s="54">
        <v>14</v>
      </c>
      <c r="AB70" s="55">
        <f t="shared" si="9"/>
        <v>0</v>
      </c>
      <c r="AC70" s="54">
        <v>24045</v>
      </c>
      <c r="AD70" s="56">
        <f t="shared" si="10"/>
        <v>1.3344988344988344</v>
      </c>
      <c r="AE70" s="50">
        <f t="shared" si="11"/>
        <v>0</v>
      </c>
      <c r="AF70" s="47">
        <v>6063</v>
      </c>
      <c r="AG70" s="57"/>
      <c r="AH70" s="49">
        <f t="shared" si="12"/>
        <v>1</v>
      </c>
      <c r="AI70" s="54">
        <v>59</v>
      </c>
      <c r="AJ70" s="55">
        <f t="shared" si="13"/>
        <v>0</v>
      </c>
      <c r="AK70" s="58">
        <f t="shared" si="14"/>
        <v>1</v>
      </c>
      <c r="AL70" s="47">
        <v>128</v>
      </c>
      <c r="AM70" s="59">
        <f t="shared" si="15"/>
        <v>9.2352092352092352E-2</v>
      </c>
      <c r="AN70" s="55">
        <f t="shared" si="16"/>
        <v>0</v>
      </c>
      <c r="AO70" s="60">
        <f t="shared" si="17"/>
        <v>7</v>
      </c>
      <c r="AP70" s="61">
        <f t="shared" si="18"/>
        <v>0.41176470588235298</v>
      </c>
      <c r="AQ70" s="86" t="s">
        <v>57</v>
      </c>
      <c r="AR70" s="63"/>
      <c r="AS70" s="64"/>
      <c r="AT70" s="12"/>
      <c r="AU70" s="12"/>
      <c r="AV70" s="12"/>
      <c r="AW70" s="12"/>
      <c r="AX70" s="12"/>
      <c r="AY70" s="12"/>
      <c r="AZ70" s="12"/>
    </row>
    <row r="71" spans="1:52" s="82" customFormat="1" ht="14.4" customHeight="1" x14ac:dyDescent="0.3">
      <c r="A71" s="45">
        <v>65</v>
      </c>
      <c r="B71" s="87" t="s">
        <v>110</v>
      </c>
      <c r="C71" s="47">
        <v>24</v>
      </c>
      <c r="D71" s="45">
        <v>38</v>
      </c>
      <c r="E71" s="48"/>
      <c r="F71" s="49">
        <f t="shared" ref="F71:F89" si="20">IF(OR(D71&gt;(C71+20), ( D71&lt;(C71-0))),0,1)</f>
        <v>1</v>
      </c>
      <c r="G71" s="47">
        <v>487</v>
      </c>
      <c r="H71" s="45">
        <v>488</v>
      </c>
      <c r="I71" s="48"/>
      <c r="J71" s="49">
        <f t="shared" si="19"/>
        <v>1</v>
      </c>
      <c r="K71" s="47">
        <v>21</v>
      </c>
      <c r="L71" s="45">
        <v>21</v>
      </c>
      <c r="M71" s="48"/>
      <c r="N71" s="50">
        <f t="shared" ref="N71:N89" si="21">IF(L71&lt;&gt;K71,0,1)</f>
        <v>1</v>
      </c>
      <c r="O71" s="45">
        <v>480</v>
      </c>
      <c r="P71" s="51">
        <v>96</v>
      </c>
      <c r="Q71" s="50">
        <f t="shared" ref="Q71:Q89" si="22">IF(P71&gt;=90,2,IF(P71&gt;=70,1,0))</f>
        <v>2</v>
      </c>
      <c r="R71" s="45">
        <v>102</v>
      </c>
      <c r="S71" s="52">
        <f t="shared" ref="S71:S89" si="23">IF(R71&gt;150,1,0)</f>
        <v>0</v>
      </c>
      <c r="T71" s="45">
        <v>672</v>
      </c>
      <c r="U71" s="45">
        <v>593</v>
      </c>
      <c r="V71" s="53">
        <f t="shared" ref="V71:V89" si="24">U71/T71</f>
        <v>0.88244047619047616</v>
      </c>
      <c r="W71" s="45">
        <f t="shared" ref="W71:W89" si="25">IF(V71&gt;=90%,2,IF(V71&gt;=70%,1,0))</f>
        <v>1</v>
      </c>
      <c r="X71" s="49">
        <f t="shared" ref="X71:X89" si="26">F71+J71+N71+Q71+S71+W71</f>
        <v>6</v>
      </c>
      <c r="Y71" s="54">
        <v>19</v>
      </c>
      <c r="Z71" s="55">
        <f t="shared" ref="Z71:Z89" si="27">IF(Y71&gt;=90,2,IF(Y71&gt;=70,1,0))</f>
        <v>0</v>
      </c>
      <c r="AA71" s="54">
        <v>0</v>
      </c>
      <c r="AB71" s="55">
        <f t="shared" ref="AB71:AB89" si="28">IF(AA71&gt;=50,2,IF(AA71&gt;=40,1,0))</f>
        <v>0</v>
      </c>
      <c r="AC71" s="54">
        <v>6576</v>
      </c>
      <c r="AD71" s="56">
        <f t="shared" ref="AD71:AD89" si="29">AC71/H71/13</f>
        <v>1.0365699873896594</v>
      </c>
      <c r="AE71" s="50">
        <f t="shared" ref="AE71:AE89" si="30">IF(AD71&gt;1.36,1,0)</f>
        <v>0</v>
      </c>
      <c r="AF71" s="47">
        <v>3513</v>
      </c>
      <c r="AG71" s="57"/>
      <c r="AH71" s="49">
        <f t="shared" ref="AH71:AH89" si="31">IF(AF71&gt;H71*3,1,0)</f>
        <v>1</v>
      </c>
      <c r="AI71" s="54">
        <v>53</v>
      </c>
      <c r="AJ71" s="55">
        <f t="shared" ref="AJ71:AJ89" si="32">IF(AI71&gt;=80,1,0)</f>
        <v>0</v>
      </c>
      <c r="AK71" s="58">
        <f t="shared" ref="AK71:AK89" si="33">Z71+AB71+AE71+AH71+AJ71</f>
        <v>1</v>
      </c>
      <c r="AL71" s="47">
        <v>2</v>
      </c>
      <c r="AM71" s="59">
        <f t="shared" ref="AM71:AM89" si="34">AL71/H71</f>
        <v>4.0983606557377051E-3</v>
      </c>
      <c r="AN71" s="55">
        <f t="shared" ref="AN71:AN89" si="35">IF(AM71&gt;=85%,2,IF(AM71&gt;=50%,1,0))</f>
        <v>0</v>
      </c>
      <c r="AO71" s="60">
        <f t="shared" ref="AO71:AO89" si="36">AN71+X71+AK71</f>
        <v>7</v>
      </c>
      <c r="AP71" s="61">
        <f t="shared" ref="AP71:AP89" si="37">((AO71*100)/$AP$4)/100</f>
        <v>0.41176470588235298</v>
      </c>
      <c r="AQ71" s="62" t="s">
        <v>43</v>
      </c>
      <c r="AR71" s="63"/>
      <c r="AS71" s="64"/>
      <c r="AT71" s="84" t="s">
        <v>111</v>
      </c>
      <c r="AU71" s="84"/>
      <c r="AV71" s="84"/>
      <c r="AW71" s="84"/>
      <c r="AX71" s="84"/>
      <c r="AY71" s="84"/>
      <c r="AZ71" s="84"/>
    </row>
    <row r="72" spans="1:52" s="82" customFormat="1" ht="14.4" customHeight="1" x14ac:dyDescent="0.25">
      <c r="A72" s="45">
        <v>66</v>
      </c>
      <c r="B72" s="46" t="s">
        <v>112</v>
      </c>
      <c r="C72" s="79">
        <v>36</v>
      </c>
      <c r="D72" s="121">
        <v>46</v>
      </c>
      <c r="E72" s="88"/>
      <c r="F72" s="49">
        <f t="shared" si="20"/>
        <v>1</v>
      </c>
      <c r="G72" s="79">
        <v>744</v>
      </c>
      <c r="H72" s="45">
        <v>740</v>
      </c>
      <c r="I72" s="89"/>
      <c r="J72" s="49">
        <f t="shared" si="19"/>
        <v>1</v>
      </c>
      <c r="K72" s="79">
        <v>29</v>
      </c>
      <c r="L72" s="45">
        <v>29</v>
      </c>
      <c r="M72" s="49"/>
      <c r="N72" s="50">
        <f t="shared" si="21"/>
        <v>1</v>
      </c>
      <c r="O72" s="45">
        <v>563</v>
      </c>
      <c r="P72" s="51">
        <v>43</v>
      </c>
      <c r="Q72" s="50">
        <f t="shared" si="22"/>
        <v>0</v>
      </c>
      <c r="R72" s="47">
        <v>52</v>
      </c>
      <c r="S72" s="52">
        <f t="shared" si="23"/>
        <v>0</v>
      </c>
      <c r="T72" s="45">
        <v>912</v>
      </c>
      <c r="U72" s="45">
        <v>916</v>
      </c>
      <c r="V72" s="53">
        <f t="shared" si="24"/>
        <v>1.0043859649122806</v>
      </c>
      <c r="W72" s="45">
        <f t="shared" si="25"/>
        <v>2</v>
      </c>
      <c r="X72" s="49">
        <f t="shared" si="26"/>
        <v>5</v>
      </c>
      <c r="Y72" s="54">
        <v>19</v>
      </c>
      <c r="Z72" s="55">
        <f t="shared" si="27"/>
        <v>0</v>
      </c>
      <c r="AA72" s="54">
        <v>1</v>
      </c>
      <c r="AB72" s="55">
        <f t="shared" si="28"/>
        <v>0</v>
      </c>
      <c r="AC72" s="51">
        <v>18627</v>
      </c>
      <c r="AD72" s="56">
        <f t="shared" si="29"/>
        <v>1.9362785862785863</v>
      </c>
      <c r="AE72" s="50">
        <f t="shared" si="30"/>
        <v>1</v>
      </c>
      <c r="AF72" s="51">
        <v>4548</v>
      </c>
      <c r="AG72" s="57"/>
      <c r="AH72" s="49">
        <f t="shared" si="31"/>
        <v>1</v>
      </c>
      <c r="AI72" s="54">
        <v>66</v>
      </c>
      <c r="AJ72" s="55">
        <f t="shared" si="32"/>
        <v>0</v>
      </c>
      <c r="AK72" s="58">
        <f t="shared" si="33"/>
        <v>2</v>
      </c>
      <c r="AL72" s="45">
        <v>324</v>
      </c>
      <c r="AM72" s="59">
        <f t="shared" si="34"/>
        <v>0.43783783783783786</v>
      </c>
      <c r="AN72" s="55">
        <f t="shared" si="35"/>
        <v>0</v>
      </c>
      <c r="AO72" s="60">
        <f t="shared" si="36"/>
        <v>7</v>
      </c>
      <c r="AP72" s="61">
        <f t="shared" si="37"/>
        <v>0.41176470588235298</v>
      </c>
      <c r="AQ72" s="86" t="s">
        <v>43</v>
      </c>
      <c r="AR72" s="63"/>
      <c r="AS72" s="64"/>
      <c r="AT72" s="77"/>
      <c r="AU72" s="77"/>
      <c r="AV72" s="77"/>
      <c r="AW72" s="77"/>
      <c r="AX72" s="77"/>
      <c r="AY72" s="77"/>
      <c r="AZ72" s="77"/>
    </row>
    <row r="73" spans="1:52" s="82" customFormat="1" ht="15.6" customHeight="1" x14ac:dyDescent="0.25">
      <c r="A73" s="45">
        <v>67</v>
      </c>
      <c r="B73" s="67" t="s">
        <v>113</v>
      </c>
      <c r="C73" s="92">
        <v>27</v>
      </c>
      <c r="D73" s="45">
        <v>35</v>
      </c>
      <c r="E73" s="91"/>
      <c r="F73" s="49">
        <f t="shared" si="20"/>
        <v>1</v>
      </c>
      <c r="G73" s="92">
        <v>628</v>
      </c>
      <c r="H73" s="45">
        <v>625</v>
      </c>
      <c r="I73" s="91"/>
      <c r="J73" s="49">
        <f t="shared" si="19"/>
        <v>1</v>
      </c>
      <c r="K73" s="92">
        <v>25</v>
      </c>
      <c r="L73" s="45">
        <v>25</v>
      </c>
      <c r="M73" s="91"/>
      <c r="N73" s="71">
        <f t="shared" si="21"/>
        <v>1</v>
      </c>
      <c r="O73" s="45">
        <v>960</v>
      </c>
      <c r="P73" s="93">
        <v>97</v>
      </c>
      <c r="Q73" s="71">
        <f t="shared" si="22"/>
        <v>2</v>
      </c>
      <c r="R73" s="45">
        <v>29</v>
      </c>
      <c r="S73" s="52">
        <f t="shared" si="23"/>
        <v>0</v>
      </c>
      <c r="T73" s="45">
        <v>697</v>
      </c>
      <c r="U73" s="45">
        <v>430</v>
      </c>
      <c r="V73" s="53">
        <f t="shared" si="24"/>
        <v>0.61692969870875181</v>
      </c>
      <c r="W73" s="45">
        <f t="shared" si="25"/>
        <v>0</v>
      </c>
      <c r="X73" s="49">
        <f t="shared" si="26"/>
        <v>5</v>
      </c>
      <c r="Y73" s="73">
        <v>6</v>
      </c>
      <c r="Z73" s="72">
        <f t="shared" si="27"/>
        <v>0</v>
      </c>
      <c r="AA73" s="73">
        <v>6</v>
      </c>
      <c r="AB73" s="72">
        <f t="shared" si="28"/>
        <v>0</v>
      </c>
      <c r="AC73" s="73">
        <v>10656</v>
      </c>
      <c r="AD73" s="56">
        <f t="shared" si="29"/>
        <v>1.3115076923076925</v>
      </c>
      <c r="AE73" s="71">
        <f t="shared" si="30"/>
        <v>0</v>
      </c>
      <c r="AF73" s="92">
        <v>4110</v>
      </c>
      <c r="AG73" s="74"/>
      <c r="AH73" s="49">
        <f t="shared" si="31"/>
        <v>1</v>
      </c>
      <c r="AI73" s="73">
        <v>62</v>
      </c>
      <c r="AJ73" s="72">
        <f t="shared" si="32"/>
        <v>0</v>
      </c>
      <c r="AK73" s="58">
        <f t="shared" si="33"/>
        <v>1</v>
      </c>
      <c r="AL73" s="92">
        <v>366</v>
      </c>
      <c r="AM73" s="59">
        <f t="shared" si="34"/>
        <v>0.58560000000000001</v>
      </c>
      <c r="AN73" s="72">
        <f t="shared" si="35"/>
        <v>1</v>
      </c>
      <c r="AO73" s="60">
        <f t="shared" si="36"/>
        <v>7</v>
      </c>
      <c r="AP73" s="61">
        <f t="shared" si="37"/>
        <v>0.41176470588235298</v>
      </c>
      <c r="AQ73" s="62" t="s">
        <v>45</v>
      </c>
      <c r="AR73" s="63"/>
      <c r="AS73" s="64"/>
      <c r="AT73" s="84"/>
      <c r="AU73" s="84"/>
      <c r="AV73" s="84"/>
      <c r="AW73" s="84"/>
      <c r="AX73" s="84"/>
      <c r="AY73" s="84"/>
      <c r="AZ73" s="84"/>
    </row>
    <row r="74" spans="1:52" s="82" customFormat="1" ht="14.4" customHeight="1" x14ac:dyDescent="0.25">
      <c r="A74" s="45">
        <v>68</v>
      </c>
      <c r="B74" s="105" t="s">
        <v>114</v>
      </c>
      <c r="C74" s="45">
        <v>31</v>
      </c>
      <c r="D74" s="45">
        <v>37</v>
      </c>
      <c r="E74" s="69"/>
      <c r="F74" s="49">
        <f t="shared" si="20"/>
        <v>1</v>
      </c>
      <c r="G74" s="45">
        <v>651</v>
      </c>
      <c r="H74" s="45">
        <v>657</v>
      </c>
      <c r="I74" s="70"/>
      <c r="J74" s="49">
        <f t="shared" si="19"/>
        <v>1</v>
      </c>
      <c r="K74" s="45">
        <v>24</v>
      </c>
      <c r="L74" s="45">
        <v>24</v>
      </c>
      <c r="M74" s="49"/>
      <c r="N74" s="71">
        <f t="shared" si="21"/>
        <v>1</v>
      </c>
      <c r="O74" s="45">
        <v>1104</v>
      </c>
      <c r="P74" s="45">
        <v>100</v>
      </c>
      <c r="Q74" s="71">
        <f t="shared" si="22"/>
        <v>2</v>
      </c>
      <c r="R74" s="45">
        <v>92</v>
      </c>
      <c r="S74" s="52">
        <f t="shared" si="23"/>
        <v>0</v>
      </c>
      <c r="T74" s="45">
        <v>712</v>
      </c>
      <c r="U74" s="45">
        <v>749</v>
      </c>
      <c r="V74" s="53">
        <f t="shared" si="24"/>
        <v>1.0519662921348314</v>
      </c>
      <c r="W74" s="45">
        <f t="shared" si="25"/>
        <v>2</v>
      </c>
      <c r="X74" s="49">
        <f t="shared" si="26"/>
        <v>7</v>
      </c>
      <c r="Y74" s="45">
        <v>9</v>
      </c>
      <c r="Z74" s="72">
        <f t="shared" si="27"/>
        <v>0</v>
      </c>
      <c r="AA74" s="45">
        <v>18</v>
      </c>
      <c r="AB74" s="72">
        <f t="shared" si="28"/>
        <v>0</v>
      </c>
      <c r="AC74" s="85">
        <v>7090</v>
      </c>
      <c r="AD74" s="56">
        <f t="shared" si="29"/>
        <v>0.83011356983959728</v>
      </c>
      <c r="AE74" s="71">
        <f t="shared" si="30"/>
        <v>0</v>
      </c>
      <c r="AF74" s="45">
        <v>1352</v>
      </c>
      <c r="AG74" s="74"/>
      <c r="AH74" s="49">
        <f t="shared" si="31"/>
        <v>0</v>
      </c>
      <c r="AI74" s="45">
        <v>55</v>
      </c>
      <c r="AJ74" s="72">
        <f t="shared" si="32"/>
        <v>0</v>
      </c>
      <c r="AK74" s="58">
        <f t="shared" si="33"/>
        <v>0</v>
      </c>
      <c r="AL74" s="45">
        <v>52</v>
      </c>
      <c r="AM74" s="59">
        <f t="shared" si="34"/>
        <v>7.9147640791476404E-2</v>
      </c>
      <c r="AN74" s="72">
        <f t="shared" si="35"/>
        <v>0</v>
      </c>
      <c r="AO74" s="60">
        <f t="shared" si="36"/>
        <v>7</v>
      </c>
      <c r="AP74" s="61">
        <f t="shared" si="37"/>
        <v>0.41176470588235298</v>
      </c>
      <c r="AQ74" s="86" t="s">
        <v>47</v>
      </c>
      <c r="AR74" s="63"/>
      <c r="AS74" s="64"/>
      <c r="AT74" s="77"/>
      <c r="AU74" s="77"/>
      <c r="AV74" s="77"/>
      <c r="AW74" s="77"/>
      <c r="AX74" s="77"/>
      <c r="AY74" s="77"/>
      <c r="AZ74" s="77"/>
    </row>
    <row r="75" spans="1:52" s="82" customFormat="1" ht="14.4" customHeight="1" x14ac:dyDescent="0.25">
      <c r="A75" s="45">
        <v>69</v>
      </c>
      <c r="B75" s="67" t="s">
        <v>115</v>
      </c>
      <c r="C75" s="45">
        <v>41</v>
      </c>
      <c r="D75" s="92">
        <v>63</v>
      </c>
      <c r="E75" s="69"/>
      <c r="F75" s="49">
        <f t="shared" si="20"/>
        <v>0</v>
      </c>
      <c r="G75" s="45">
        <v>940</v>
      </c>
      <c r="H75" s="92">
        <v>951</v>
      </c>
      <c r="I75" s="70"/>
      <c r="J75" s="49">
        <f t="shared" si="19"/>
        <v>1</v>
      </c>
      <c r="K75" s="45">
        <v>31</v>
      </c>
      <c r="L75" s="92">
        <v>31</v>
      </c>
      <c r="M75" s="49"/>
      <c r="N75" s="71">
        <f t="shared" si="21"/>
        <v>1</v>
      </c>
      <c r="O75" s="92">
        <v>0</v>
      </c>
      <c r="P75" s="93">
        <v>0</v>
      </c>
      <c r="Q75" s="71">
        <f t="shared" si="22"/>
        <v>0</v>
      </c>
      <c r="R75" s="92">
        <v>0</v>
      </c>
      <c r="S75" s="52">
        <f t="shared" si="23"/>
        <v>0</v>
      </c>
      <c r="T75" s="92">
        <v>986</v>
      </c>
      <c r="U75" s="92">
        <v>1010</v>
      </c>
      <c r="V75" s="53">
        <f t="shared" si="24"/>
        <v>1.024340770791075</v>
      </c>
      <c r="W75" s="45">
        <f t="shared" si="25"/>
        <v>2</v>
      </c>
      <c r="X75" s="49">
        <f t="shared" si="26"/>
        <v>4</v>
      </c>
      <c r="Y75" s="73">
        <v>0</v>
      </c>
      <c r="Z75" s="72">
        <f t="shared" si="27"/>
        <v>0</v>
      </c>
      <c r="AA75" s="73">
        <v>0</v>
      </c>
      <c r="AB75" s="72">
        <f t="shared" si="28"/>
        <v>0</v>
      </c>
      <c r="AC75" s="92">
        <v>56179</v>
      </c>
      <c r="AD75" s="56">
        <f t="shared" si="29"/>
        <v>4.5441235945967806</v>
      </c>
      <c r="AE75" s="71">
        <f t="shared" si="30"/>
        <v>1</v>
      </c>
      <c r="AF75" s="92">
        <v>14670</v>
      </c>
      <c r="AG75" s="74"/>
      <c r="AH75" s="49">
        <f t="shared" si="31"/>
        <v>1</v>
      </c>
      <c r="AI75" s="73">
        <v>95</v>
      </c>
      <c r="AJ75" s="72">
        <f t="shared" si="32"/>
        <v>1</v>
      </c>
      <c r="AK75" s="58">
        <f t="shared" si="33"/>
        <v>3</v>
      </c>
      <c r="AL75" s="92">
        <v>0</v>
      </c>
      <c r="AM75" s="59">
        <f t="shared" si="34"/>
        <v>0</v>
      </c>
      <c r="AN75" s="72">
        <f t="shared" si="35"/>
        <v>0</v>
      </c>
      <c r="AO75" s="60">
        <f t="shared" si="36"/>
        <v>7</v>
      </c>
      <c r="AP75" s="61">
        <f t="shared" si="37"/>
        <v>0.41176470588235298</v>
      </c>
      <c r="AQ75" s="80" t="s">
        <v>47</v>
      </c>
      <c r="AR75" s="63"/>
      <c r="AS75" s="81"/>
    </row>
    <row r="76" spans="1:52" s="82" customFormat="1" ht="14.4" customHeight="1" x14ac:dyDescent="0.3">
      <c r="A76" s="45">
        <v>70</v>
      </c>
      <c r="B76" s="67" t="s">
        <v>116</v>
      </c>
      <c r="C76" s="92">
        <v>53</v>
      </c>
      <c r="D76" s="92">
        <v>65</v>
      </c>
      <c r="E76" s="105"/>
      <c r="F76" s="49">
        <f t="shared" si="20"/>
        <v>1</v>
      </c>
      <c r="G76" s="45">
        <v>1125</v>
      </c>
      <c r="H76" s="92">
        <v>1145</v>
      </c>
      <c r="I76" s="70"/>
      <c r="J76" s="49">
        <f t="shared" si="19"/>
        <v>1</v>
      </c>
      <c r="K76" s="45">
        <v>37</v>
      </c>
      <c r="L76" s="92">
        <v>37</v>
      </c>
      <c r="M76" s="49"/>
      <c r="N76" s="71">
        <f t="shared" si="21"/>
        <v>1</v>
      </c>
      <c r="O76" s="92">
        <v>2004</v>
      </c>
      <c r="P76" s="93">
        <v>100</v>
      </c>
      <c r="Q76" s="71">
        <f t="shared" si="22"/>
        <v>2</v>
      </c>
      <c r="R76" s="92">
        <v>61</v>
      </c>
      <c r="S76" s="52">
        <f t="shared" si="23"/>
        <v>0</v>
      </c>
      <c r="T76" s="92">
        <v>1063</v>
      </c>
      <c r="U76" s="92">
        <v>514</v>
      </c>
      <c r="V76" s="53">
        <f t="shared" si="24"/>
        <v>0.48353715898400751</v>
      </c>
      <c r="W76" s="45">
        <f t="shared" si="25"/>
        <v>0</v>
      </c>
      <c r="X76" s="49">
        <f t="shared" si="26"/>
        <v>5</v>
      </c>
      <c r="Y76" s="73">
        <v>17</v>
      </c>
      <c r="Z76" s="72">
        <f t="shared" si="27"/>
        <v>0</v>
      </c>
      <c r="AA76" s="73">
        <v>2</v>
      </c>
      <c r="AB76" s="72">
        <f t="shared" si="28"/>
        <v>0</v>
      </c>
      <c r="AC76" s="92">
        <v>17618</v>
      </c>
      <c r="AD76" s="56">
        <f t="shared" si="29"/>
        <v>1.1836076587168292</v>
      </c>
      <c r="AE76" s="71">
        <f t="shared" si="30"/>
        <v>0</v>
      </c>
      <c r="AF76" s="92">
        <v>3963</v>
      </c>
      <c r="AG76" s="74"/>
      <c r="AH76" s="49">
        <f t="shared" si="31"/>
        <v>1</v>
      </c>
      <c r="AI76" s="73">
        <v>78</v>
      </c>
      <c r="AJ76" s="72">
        <f t="shared" si="32"/>
        <v>0</v>
      </c>
      <c r="AK76" s="58">
        <f t="shared" si="33"/>
        <v>1</v>
      </c>
      <c r="AL76" s="92">
        <v>230</v>
      </c>
      <c r="AM76" s="59">
        <f t="shared" si="34"/>
        <v>0.20087336244541484</v>
      </c>
      <c r="AN76" s="72">
        <f t="shared" si="35"/>
        <v>0</v>
      </c>
      <c r="AO76" s="60">
        <f t="shared" si="36"/>
        <v>6</v>
      </c>
      <c r="AP76" s="61">
        <f t="shared" si="37"/>
        <v>0.35294117647058826</v>
      </c>
      <c r="AQ76" s="75" t="s">
        <v>47</v>
      </c>
      <c r="AR76" s="63"/>
      <c r="AS76" s="122"/>
      <c r="AT76" s="77"/>
      <c r="AU76" s="77"/>
      <c r="AV76" s="77"/>
      <c r="AW76" s="77"/>
      <c r="AX76" s="77"/>
      <c r="AY76" s="77"/>
      <c r="AZ76" s="77"/>
    </row>
    <row r="77" spans="1:52" s="82" customFormat="1" ht="14.4" customHeight="1" x14ac:dyDescent="0.25">
      <c r="A77" s="45">
        <v>71</v>
      </c>
      <c r="B77" s="100" t="s">
        <v>117</v>
      </c>
      <c r="C77" s="45">
        <v>35</v>
      </c>
      <c r="D77" s="45">
        <v>52</v>
      </c>
      <c r="E77" s="88"/>
      <c r="F77" s="49">
        <f t="shared" si="20"/>
        <v>1</v>
      </c>
      <c r="G77" s="45">
        <v>712</v>
      </c>
      <c r="H77" s="45">
        <v>705</v>
      </c>
      <c r="I77" s="89"/>
      <c r="J77" s="49">
        <f t="shared" si="19"/>
        <v>1</v>
      </c>
      <c r="K77" s="45">
        <v>27</v>
      </c>
      <c r="L77" s="45">
        <v>27</v>
      </c>
      <c r="M77" s="49"/>
      <c r="N77" s="50">
        <f t="shared" si="21"/>
        <v>1</v>
      </c>
      <c r="O77" s="45">
        <v>547</v>
      </c>
      <c r="P77" s="45">
        <v>50</v>
      </c>
      <c r="Q77" s="50">
        <f t="shared" si="22"/>
        <v>0</v>
      </c>
      <c r="R77" s="45">
        <v>259</v>
      </c>
      <c r="S77" s="52">
        <f t="shared" si="23"/>
        <v>1</v>
      </c>
      <c r="T77" s="45">
        <v>872</v>
      </c>
      <c r="U77" s="45">
        <v>868</v>
      </c>
      <c r="V77" s="53">
        <f t="shared" si="24"/>
        <v>0.99541284403669728</v>
      </c>
      <c r="W77" s="45">
        <f t="shared" si="25"/>
        <v>2</v>
      </c>
      <c r="X77" s="49">
        <f t="shared" si="26"/>
        <v>6</v>
      </c>
      <c r="Y77" s="45">
        <v>10</v>
      </c>
      <c r="Z77" s="55">
        <f t="shared" si="27"/>
        <v>0</v>
      </c>
      <c r="AA77" s="45">
        <v>0</v>
      </c>
      <c r="AB77" s="55">
        <f t="shared" si="28"/>
        <v>0</v>
      </c>
      <c r="AC77" s="101">
        <v>8074</v>
      </c>
      <c r="AD77" s="56">
        <f t="shared" si="29"/>
        <v>0.88096017457719589</v>
      </c>
      <c r="AE77" s="50">
        <f t="shared" si="30"/>
        <v>0</v>
      </c>
      <c r="AF77" s="45">
        <v>1698</v>
      </c>
      <c r="AG77" s="57"/>
      <c r="AH77" s="49">
        <f t="shared" si="31"/>
        <v>0</v>
      </c>
      <c r="AI77" s="45">
        <v>35</v>
      </c>
      <c r="AJ77" s="55">
        <f t="shared" si="32"/>
        <v>0</v>
      </c>
      <c r="AK77" s="58">
        <f t="shared" si="33"/>
        <v>0</v>
      </c>
      <c r="AL77" s="45">
        <v>15</v>
      </c>
      <c r="AM77" s="59">
        <f t="shared" si="34"/>
        <v>2.1276595744680851E-2</v>
      </c>
      <c r="AN77" s="55">
        <f t="shared" si="35"/>
        <v>0</v>
      </c>
      <c r="AO77" s="60">
        <f t="shared" si="36"/>
        <v>6</v>
      </c>
      <c r="AP77" s="61">
        <f t="shared" si="37"/>
        <v>0.35294117647058826</v>
      </c>
      <c r="AQ77" s="86" t="s">
        <v>57</v>
      </c>
      <c r="AR77" s="63"/>
      <c r="AS77" s="64"/>
      <c r="AT77" s="77"/>
      <c r="AU77" s="77"/>
      <c r="AV77" s="77"/>
      <c r="AW77" s="77"/>
      <c r="AX77" s="77"/>
      <c r="AY77" s="77"/>
      <c r="AZ77" s="77"/>
    </row>
    <row r="78" spans="1:52" s="82" customFormat="1" ht="18" customHeight="1" x14ac:dyDescent="0.25">
      <c r="A78" s="45">
        <v>72</v>
      </c>
      <c r="B78" s="67" t="s">
        <v>118</v>
      </c>
      <c r="C78" s="92">
        <v>43</v>
      </c>
      <c r="D78" s="45">
        <v>50</v>
      </c>
      <c r="E78" s="91"/>
      <c r="F78" s="49">
        <f t="shared" si="20"/>
        <v>1</v>
      </c>
      <c r="G78" s="92">
        <v>721</v>
      </c>
      <c r="H78" s="45">
        <v>745</v>
      </c>
      <c r="I78" s="91"/>
      <c r="J78" s="49">
        <f t="shared" si="19"/>
        <v>1</v>
      </c>
      <c r="K78" s="92">
        <v>30</v>
      </c>
      <c r="L78" s="45">
        <v>30</v>
      </c>
      <c r="M78" s="91"/>
      <c r="N78" s="71">
        <f t="shared" si="21"/>
        <v>1</v>
      </c>
      <c r="O78" s="45">
        <v>0</v>
      </c>
      <c r="P78" s="93">
        <v>0</v>
      </c>
      <c r="Q78" s="71">
        <f t="shared" si="22"/>
        <v>0</v>
      </c>
      <c r="R78" s="45">
        <v>30</v>
      </c>
      <c r="S78" s="52">
        <f t="shared" si="23"/>
        <v>0</v>
      </c>
      <c r="T78" s="45">
        <v>902</v>
      </c>
      <c r="U78" s="45">
        <v>702</v>
      </c>
      <c r="V78" s="53">
        <f t="shared" si="24"/>
        <v>0.7782705099778271</v>
      </c>
      <c r="W78" s="45">
        <f t="shared" si="25"/>
        <v>1</v>
      </c>
      <c r="X78" s="49">
        <f t="shared" si="26"/>
        <v>4</v>
      </c>
      <c r="Y78" s="73">
        <v>15</v>
      </c>
      <c r="Z78" s="72">
        <f t="shared" si="27"/>
        <v>0</v>
      </c>
      <c r="AA78" s="73">
        <v>0</v>
      </c>
      <c r="AB78" s="72">
        <f t="shared" si="28"/>
        <v>0</v>
      </c>
      <c r="AC78" s="73">
        <v>20709</v>
      </c>
      <c r="AD78" s="56">
        <f t="shared" si="29"/>
        <v>2.1382550335570469</v>
      </c>
      <c r="AE78" s="71">
        <f t="shared" si="30"/>
        <v>1</v>
      </c>
      <c r="AF78" s="92">
        <v>5968</v>
      </c>
      <c r="AG78" s="74"/>
      <c r="AH78" s="49">
        <f t="shared" si="31"/>
        <v>1</v>
      </c>
      <c r="AI78" s="73">
        <v>75</v>
      </c>
      <c r="AJ78" s="72">
        <f t="shared" si="32"/>
        <v>0</v>
      </c>
      <c r="AK78" s="58">
        <f t="shared" si="33"/>
        <v>2</v>
      </c>
      <c r="AL78" s="92">
        <v>0</v>
      </c>
      <c r="AM78" s="59">
        <f t="shared" si="34"/>
        <v>0</v>
      </c>
      <c r="AN78" s="72">
        <f t="shared" si="35"/>
        <v>0</v>
      </c>
      <c r="AO78" s="60">
        <f t="shared" si="36"/>
        <v>6</v>
      </c>
      <c r="AP78" s="61">
        <f t="shared" si="37"/>
        <v>0.35294117647058826</v>
      </c>
      <c r="AQ78" s="80" t="s">
        <v>47</v>
      </c>
      <c r="AR78" s="63"/>
      <c r="AS78" s="81"/>
      <c r="AT78" s="97"/>
      <c r="AU78" s="97"/>
      <c r="AV78" s="97"/>
      <c r="AW78" s="97"/>
      <c r="AX78" s="97"/>
      <c r="AY78" s="97"/>
      <c r="AZ78" s="97"/>
    </row>
    <row r="79" spans="1:52" s="82" customFormat="1" ht="18" customHeight="1" x14ac:dyDescent="0.3">
      <c r="A79" s="45">
        <v>73</v>
      </c>
      <c r="B79" s="46" t="s">
        <v>119</v>
      </c>
      <c r="C79" s="45">
        <v>24</v>
      </c>
      <c r="D79" s="45">
        <v>29</v>
      </c>
      <c r="E79" s="88"/>
      <c r="F79" s="49">
        <f t="shared" si="20"/>
        <v>1</v>
      </c>
      <c r="G79" s="45">
        <v>630</v>
      </c>
      <c r="H79" s="45">
        <v>639</v>
      </c>
      <c r="I79" s="89"/>
      <c r="J79" s="49">
        <f t="shared" si="19"/>
        <v>1</v>
      </c>
      <c r="K79" s="79">
        <v>22</v>
      </c>
      <c r="L79" s="45">
        <v>22</v>
      </c>
      <c r="M79" s="49"/>
      <c r="N79" s="50">
        <f t="shared" si="21"/>
        <v>1</v>
      </c>
      <c r="O79" s="45">
        <v>395</v>
      </c>
      <c r="P79" s="45">
        <v>63</v>
      </c>
      <c r="Q79" s="50">
        <f t="shared" si="22"/>
        <v>0</v>
      </c>
      <c r="R79" s="45">
        <v>5</v>
      </c>
      <c r="S79" s="52">
        <f t="shared" si="23"/>
        <v>0</v>
      </c>
      <c r="T79" s="45">
        <v>759</v>
      </c>
      <c r="U79" s="45">
        <v>5</v>
      </c>
      <c r="V79" s="53">
        <f t="shared" si="24"/>
        <v>6.587615283267457E-3</v>
      </c>
      <c r="W79" s="45">
        <f t="shared" si="25"/>
        <v>0</v>
      </c>
      <c r="X79" s="49">
        <f t="shared" si="26"/>
        <v>3</v>
      </c>
      <c r="Y79" s="45">
        <v>0</v>
      </c>
      <c r="Z79" s="55">
        <f t="shared" si="27"/>
        <v>0</v>
      </c>
      <c r="AA79" s="45">
        <v>0</v>
      </c>
      <c r="AB79" s="55">
        <f t="shared" si="28"/>
        <v>0</v>
      </c>
      <c r="AC79" s="45">
        <v>16266</v>
      </c>
      <c r="AD79" s="56">
        <f t="shared" si="29"/>
        <v>1.9581076200794512</v>
      </c>
      <c r="AE79" s="50">
        <f t="shared" si="30"/>
        <v>1</v>
      </c>
      <c r="AF79" s="45">
        <v>3791</v>
      </c>
      <c r="AG79" s="57"/>
      <c r="AH79" s="49">
        <f t="shared" si="31"/>
        <v>1</v>
      </c>
      <c r="AI79" s="45">
        <v>82</v>
      </c>
      <c r="AJ79" s="55">
        <f t="shared" si="32"/>
        <v>1</v>
      </c>
      <c r="AK79" s="58">
        <f t="shared" si="33"/>
        <v>3</v>
      </c>
      <c r="AL79" s="45">
        <v>171</v>
      </c>
      <c r="AM79" s="59">
        <f t="shared" si="34"/>
        <v>0.26760563380281688</v>
      </c>
      <c r="AN79" s="55">
        <f t="shared" si="35"/>
        <v>0</v>
      </c>
      <c r="AO79" s="60">
        <f t="shared" si="36"/>
        <v>6</v>
      </c>
      <c r="AP79" s="61">
        <f t="shared" si="37"/>
        <v>0.35294117647058826</v>
      </c>
      <c r="AQ79" s="62" t="s">
        <v>43</v>
      </c>
      <c r="AR79" s="63"/>
      <c r="AS79" s="99"/>
      <c r="AT79" s="84"/>
      <c r="AU79" s="84"/>
      <c r="AV79" s="84"/>
      <c r="AW79" s="84"/>
      <c r="AX79" s="84"/>
      <c r="AY79" s="84"/>
      <c r="AZ79" s="84"/>
    </row>
    <row r="80" spans="1:52" s="82" customFormat="1" ht="18" customHeight="1" x14ac:dyDescent="0.25">
      <c r="A80" s="45">
        <v>74</v>
      </c>
      <c r="B80" s="67" t="s">
        <v>120</v>
      </c>
      <c r="C80" s="45">
        <v>59</v>
      </c>
      <c r="D80" s="111">
        <v>83</v>
      </c>
      <c r="E80" s="69"/>
      <c r="F80" s="49">
        <f t="shared" si="20"/>
        <v>0</v>
      </c>
      <c r="G80" s="45">
        <v>1093</v>
      </c>
      <c r="H80" s="92">
        <v>1083</v>
      </c>
      <c r="I80" s="70"/>
      <c r="J80" s="49">
        <f t="shared" ref="J80:J89" si="38">IF(OR(H80&gt;(G80+100),H80&lt;(G80-50)),0,1)</f>
        <v>1</v>
      </c>
      <c r="K80" s="45">
        <v>39</v>
      </c>
      <c r="L80" s="92">
        <v>39</v>
      </c>
      <c r="M80" s="79"/>
      <c r="N80" s="71">
        <f t="shared" si="21"/>
        <v>1</v>
      </c>
      <c r="O80" s="92">
        <v>696</v>
      </c>
      <c r="P80" s="110">
        <v>63</v>
      </c>
      <c r="Q80" s="71">
        <f t="shared" si="22"/>
        <v>0</v>
      </c>
      <c r="R80" s="92">
        <v>30</v>
      </c>
      <c r="S80" s="52">
        <f t="shared" si="23"/>
        <v>0</v>
      </c>
      <c r="T80" s="92">
        <v>1331</v>
      </c>
      <c r="U80" s="92">
        <v>980</v>
      </c>
      <c r="V80" s="53">
        <f t="shared" si="24"/>
        <v>0.73628850488354625</v>
      </c>
      <c r="W80" s="45">
        <f t="shared" si="25"/>
        <v>1</v>
      </c>
      <c r="X80" s="49">
        <f t="shared" si="26"/>
        <v>3</v>
      </c>
      <c r="Y80" s="73">
        <v>3</v>
      </c>
      <c r="Z80" s="72">
        <f t="shared" si="27"/>
        <v>0</v>
      </c>
      <c r="AA80" s="73">
        <v>2</v>
      </c>
      <c r="AB80" s="72">
        <f t="shared" si="28"/>
        <v>0</v>
      </c>
      <c r="AC80" s="92">
        <v>35293</v>
      </c>
      <c r="AD80" s="56">
        <f t="shared" si="29"/>
        <v>2.506783152212515</v>
      </c>
      <c r="AE80" s="71">
        <f t="shared" si="30"/>
        <v>1</v>
      </c>
      <c r="AF80" s="92">
        <v>10240</v>
      </c>
      <c r="AG80" s="74"/>
      <c r="AH80" s="49">
        <f t="shared" si="31"/>
        <v>1</v>
      </c>
      <c r="AI80" s="73">
        <v>84</v>
      </c>
      <c r="AJ80" s="72">
        <f t="shared" si="32"/>
        <v>1</v>
      </c>
      <c r="AK80" s="58">
        <f t="shared" si="33"/>
        <v>3</v>
      </c>
      <c r="AL80" s="73">
        <v>40</v>
      </c>
      <c r="AM80" s="59">
        <f t="shared" si="34"/>
        <v>3.6934441366574332E-2</v>
      </c>
      <c r="AN80" s="72">
        <f t="shared" si="35"/>
        <v>0</v>
      </c>
      <c r="AO80" s="60">
        <f t="shared" si="36"/>
        <v>6</v>
      </c>
      <c r="AP80" s="61">
        <f t="shared" si="37"/>
        <v>0.35294117647058826</v>
      </c>
      <c r="AQ80" s="62" t="s">
        <v>45</v>
      </c>
      <c r="AR80" s="63"/>
      <c r="AS80" s="63"/>
      <c r="AT80" s="77"/>
      <c r="AU80" s="77"/>
      <c r="AV80" s="77"/>
      <c r="AW80" s="77"/>
      <c r="AX80" s="77"/>
      <c r="AY80" s="77"/>
      <c r="AZ80" s="77"/>
    </row>
    <row r="81" spans="1:52" s="82" customFormat="1" ht="18" customHeight="1" x14ac:dyDescent="0.25">
      <c r="A81" s="45">
        <v>75</v>
      </c>
      <c r="B81" s="105" t="s">
        <v>121</v>
      </c>
      <c r="C81" s="92">
        <v>40</v>
      </c>
      <c r="D81" s="45">
        <v>51</v>
      </c>
      <c r="E81" s="91"/>
      <c r="F81" s="49">
        <f t="shared" si="20"/>
        <v>1</v>
      </c>
      <c r="G81" s="92">
        <v>812</v>
      </c>
      <c r="H81" s="45">
        <v>813</v>
      </c>
      <c r="I81" s="91"/>
      <c r="J81" s="49">
        <f t="shared" si="38"/>
        <v>1</v>
      </c>
      <c r="K81" s="92">
        <v>30</v>
      </c>
      <c r="L81" s="45">
        <v>30</v>
      </c>
      <c r="M81" s="91"/>
      <c r="N81" s="71">
        <f t="shared" si="21"/>
        <v>1</v>
      </c>
      <c r="O81" s="45">
        <v>191</v>
      </c>
      <c r="P81" s="93">
        <v>12</v>
      </c>
      <c r="Q81" s="71">
        <f t="shared" si="22"/>
        <v>0</v>
      </c>
      <c r="R81" s="45">
        <v>1</v>
      </c>
      <c r="S81" s="52">
        <f t="shared" si="23"/>
        <v>0</v>
      </c>
      <c r="T81" s="45">
        <v>1033</v>
      </c>
      <c r="U81" s="45">
        <v>1137</v>
      </c>
      <c r="V81" s="53">
        <f t="shared" si="24"/>
        <v>1.100677637947725</v>
      </c>
      <c r="W81" s="45">
        <f t="shared" si="25"/>
        <v>2</v>
      </c>
      <c r="X81" s="49">
        <f t="shared" si="26"/>
        <v>5</v>
      </c>
      <c r="Y81" s="73">
        <v>0</v>
      </c>
      <c r="Z81" s="72">
        <f t="shared" si="27"/>
        <v>0</v>
      </c>
      <c r="AA81" s="73">
        <v>8</v>
      </c>
      <c r="AB81" s="72">
        <f t="shared" si="28"/>
        <v>0</v>
      </c>
      <c r="AC81" s="73">
        <v>11123</v>
      </c>
      <c r="AD81" s="56">
        <f t="shared" si="29"/>
        <v>1.0524174472513956</v>
      </c>
      <c r="AE81" s="71">
        <f t="shared" si="30"/>
        <v>0</v>
      </c>
      <c r="AF81" s="92">
        <v>3630</v>
      </c>
      <c r="AG81" s="74"/>
      <c r="AH81" s="49">
        <f t="shared" si="31"/>
        <v>1</v>
      </c>
      <c r="AI81" s="73">
        <v>60</v>
      </c>
      <c r="AJ81" s="72">
        <f t="shared" si="32"/>
        <v>0</v>
      </c>
      <c r="AK81" s="58">
        <f t="shared" si="33"/>
        <v>1</v>
      </c>
      <c r="AL81" s="92">
        <v>0</v>
      </c>
      <c r="AM81" s="59">
        <f t="shared" si="34"/>
        <v>0</v>
      </c>
      <c r="AN81" s="72">
        <f t="shared" si="35"/>
        <v>0</v>
      </c>
      <c r="AO81" s="60">
        <f t="shared" si="36"/>
        <v>6</v>
      </c>
      <c r="AP81" s="61">
        <f t="shared" si="37"/>
        <v>0.35294117647058826</v>
      </c>
      <c r="AQ81" s="86" t="s">
        <v>47</v>
      </c>
      <c r="AR81" s="63"/>
      <c r="AS81" s="64"/>
      <c r="AT81" s="77"/>
      <c r="AU81" s="77"/>
      <c r="AV81" s="77"/>
      <c r="AW81" s="77"/>
      <c r="AX81" s="77"/>
      <c r="AY81" s="77"/>
      <c r="AZ81" s="77"/>
    </row>
    <row r="82" spans="1:52" s="97" customFormat="1" ht="18" customHeight="1" x14ac:dyDescent="0.3">
      <c r="A82" s="45">
        <v>76</v>
      </c>
      <c r="B82" s="100" t="s">
        <v>122</v>
      </c>
      <c r="C82" s="45">
        <v>18</v>
      </c>
      <c r="D82" s="45">
        <v>19</v>
      </c>
      <c r="E82" s="88"/>
      <c r="F82" s="49">
        <f t="shared" si="20"/>
        <v>1</v>
      </c>
      <c r="G82" s="45">
        <v>296</v>
      </c>
      <c r="H82" s="45">
        <v>296</v>
      </c>
      <c r="I82" s="89"/>
      <c r="J82" s="49">
        <f t="shared" si="38"/>
        <v>1</v>
      </c>
      <c r="K82" s="45">
        <v>10</v>
      </c>
      <c r="L82" s="45">
        <v>10</v>
      </c>
      <c r="M82" s="49"/>
      <c r="N82" s="50">
        <f t="shared" si="21"/>
        <v>1</v>
      </c>
      <c r="O82" s="45">
        <v>565</v>
      </c>
      <c r="P82" s="45">
        <v>100</v>
      </c>
      <c r="Q82" s="50">
        <f t="shared" si="22"/>
        <v>2</v>
      </c>
      <c r="R82" s="45">
        <v>88</v>
      </c>
      <c r="S82" s="52">
        <f t="shared" si="23"/>
        <v>0</v>
      </c>
      <c r="T82" s="45">
        <v>516</v>
      </c>
      <c r="U82" s="45">
        <v>67</v>
      </c>
      <c r="V82" s="53">
        <f t="shared" si="24"/>
        <v>0.12984496124031009</v>
      </c>
      <c r="W82" s="45">
        <f t="shared" si="25"/>
        <v>0</v>
      </c>
      <c r="X82" s="49">
        <f t="shared" si="26"/>
        <v>5</v>
      </c>
      <c r="Y82" s="45">
        <v>11</v>
      </c>
      <c r="Z82" s="55">
        <f t="shared" si="27"/>
        <v>0</v>
      </c>
      <c r="AA82" s="45">
        <v>1</v>
      </c>
      <c r="AB82" s="55">
        <f t="shared" si="28"/>
        <v>0</v>
      </c>
      <c r="AC82" s="123">
        <v>0</v>
      </c>
      <c r="AD82" s="56">
        <f t="shared" si="29"/>
        <v>0</v>
      </c>
      <c r="AE82" s="50">
        <f t="shared" si="30"/>
        <v>0</v>
      </c>
      <c r="AF82" s="123">
        <v>0</v>
      </c>
      <c r="AG82" s="57"/>
      <c r="AH82" s="49">
        <f t="shared" si="31"/>
        <v>0</v>
      </c>
      <c r="AI82" s="45">
        <v>0</v>
      </c>
      <c r="AJ82" s="55">
        <f t="shared" si="32"/>
        <v>0</v>
      </c>
      <c r="AK82" s="58">
        <f t="shared" si="33"/>
        <v>0</v>
      </c>
      <c r="AL82" s="45">
        <v>0</v>
      </c>
      <c r="AM82" s="59">
        <f t="shared" si="34"/>
        <v>0</v>
      </c>
      <c r="AN82" s="55">
        <f t="shared" si="35"/>
        <v>0</v>
      </c>
      <c r="AO82" s="60">
        <f t="shared" si="36"/>
        <v>5</v>
      </c>
      <c r="AP82" s="61">
        <f t="shared" si="37"/>
        <v>0.29411764705882354</v>
      </c>
      <c r="AQ82" s="75" t="s">
        <v>57</v>
      </c>
      <c r="AR82" s="63"/>
      <c r="AS82" s="64"/>
      <c r="AT82" s="77"/>
      <c r="AU82" s="77"/>
      <c r="AV82" s="77"/>
      <c r="AW82" s="77"/>
      <c r="AX82" s="77"/>
      <c r="AY82" s="77"/>
      <c r="AZ82" s="77"/>
    </row>
    <row r="83" spans="1:52" s="97" customFormat="1" ht="18" customHeight="1" x14ac:dyDescent="0.3">
      <c r="A83" s="45">
        <v>77</v>
      </c>
      <c r="B83" s="46" t="s">
        <v>123</v>
      </c>
      <c r="C83" s="47">
        <v>46</v>
      </c>
      <c r="D83" s="47">
        <v>61</v>
      </c>
      <c r="E83" s="100"/>
      <c r="F83" s="49">
        <f t="shared" si="20"/>
        <v>1</v>
      </c>
      <c r="G83" s="45">
        <v>1037</v>
      </c>
      <c r="H83" s="47">
        <v>1038</v>
      </c>
      <c r="I83" s="89"/>
      <c r="J83" s="49">
        <f t="shared" si="38"/>
        <v>1</v>
      </c>
      <c r="K83" s="45">
        <v>38</v>
      </c>
      <c r="L83" s="47">
        <v>38</v>
      </c>
      <c r="M83" s="49"/>
      <c r="N83" s="50">
        <f t="shared" si="21"/>
        <v>1</v>
      </c>
      <c r="O83" s="47">
        <v>1</v>
      </c>
      <c r="P83" s="51">
        <v>0</v>
      </c>
      <c r="Q83" s="50">
        <f t="shared" si="22"/>
        <v>0</v>
      </c>
      <c r="R83" s="47">
        <v>97</v>
      </c>
      <c r="S83" s="52">
        <f t="shared" si="23"/>
        <v>0</v>
      </c>
      <c r="T83" s="47">
        <v>1327</v>
      </c>
      <c r="U83" s="47">
        <v>1314</v>
      </c>
      <c r="V83" s="53">
        <f t="shared" si="24"/>
        <v>0.99020346646571211</v>
      </c>
      <c r="W83" s="45">
        <f t="shared" si="25"/>
        <v>2</v>
      </c>
      <c r="X83" s="49">
        <f t="shared" si="26"/>
        <v>5</v>
      </c>
      <c r="Y83" s="54">
        <v>6</v>
      </c>
      <c r="Z83" s="55">
        <f t="shared" si="27"/>
        <v>0</v>
      </c>
      <c r="AA83" s="54">
        <v>1</v>
      </c>
      <c r="AB83" s="55">
        <f t="shared" si="28"/>
        <v>0</v>
      </c>
      <c r="AC83" s="47">
        <v>7644</v>
      </c>
      <c r="AD83" s="56">
        <f t="shared" si="29"/>
        <v>0.56647398843930641</v>
      </c>
      <c r="AE83" s="50">
        <f t="shared" si="30"/>
        <v>0</v>
      </c>
      <c r="AF83" s="47">
        <v>2687</v>
      </c>
      <c r="AG83" s="57"/>
      <c r="AH83" s="49">
        <f t="shared" si="31"/>
        <v>0</v>
      </c>
      <c r="AI83" s="54">
        <v>44</v>
      </c>
      <c r="AJ83" s="55">
        <f t="shared" si="32"/>
        <v>0</v>
      </c>
      <c r="AK83" s="58">
        <f t="shared" si="33"/>
        <v>0</v>
      </c>
      <c r="AL83" s="47">
        <v>2</v>
      </c>
      <c r="AM83" s="59">
        <f t="shared" si="34"/>
        <v>1.9267822736030828E-3</v>
      </c>
      <c r="AN83" s="55">
        <f t="shared" si="35"/>
        <v>0</v>
      </c>
      <c r="AO83" s="60">
        <f t="shared" si="36"/>
        <v>5</v>
      </c>
      <c r="AP83" s="61">
        <f t="shared" si="37"/>
        <v>0.29411764705882354</v>
      </c>
      <c r="AQ83" s="75" t="s">
        <v>57</v>
      </c>
      <c r="AR83" s="63"/>
      <c r="AS83" s="122"/>
      <c r="AT83" s="77"/>
      <c r="AU83" s="77"/>
      <c r="AV83" s="77"/>
      <c r="AW83" s="77"/>
      <c r="AX83" s="77"/>
      <c r="AY83" s="77"/>
      <c r="AZ83" s="77"/>
    </row>
    <row r="84" spans="1:52" s="97" customFormat="1" ht="18" customHeight="1" x14ac:dyDescent="0.25">
      <c r="A84" s="45">
        <v>78</v>
      </c>
      <c r="B84" s="105" t="s">
        <v>124</v>
      </c>
      <c r="C84" s="92">
        <v>32</v>
      </c>
      <c r="D84" s="45">
        <v>45</v>
      </c>
      <c r="E84" s="91"/>
      <c r="F84" s="49">
        <f t="shared" si="20"/>
        <v>1</v>
      </c>
      <c r="G84" s="92">
        <v>738</v>
      </c>
      <c r="H84" s="45">
        <v>739</v>
      </c>
      <c r="I84" s="91"/>
      <c r="J84" s="49">
        <f t="shared" si="38"/>
        <v>1</v>
      </c>
      <c r="K84" s="92">
        <v>25</v>
      </c>
      <c r="L84" s="45">
        <v>25</v>
      </c>
      <c r="M84" s="91"/>
      <c r="N84" s="71">
        <f t="shared" si="21"/>
        <v>1</v>
      </c>
      <c r="O84" s="45">
        <v>446</v>
      </c>
      <c r="P84" s="93">
        <v>60</v>
      </c>
      <c r="Q84" s="71">
        <f t="shared" si="22"/>
        <v>0</v>
      </c>
      <c r="R84" s="45">
        <v>96</v>
      </c>
      <c r="S84" s="52">
        <f t="shared" si="23"/>
        <v>0</v>
      </c>
      <c r="T84" s="45">
        <v>836</v>
      </c>
      <c r="U84" s="45">
        <v>719</v>
      </c>
      <c r="V84" s="53">
        <f t="shared" si="24"/>
        <v>0.86004784688995217</v>
      </c>
      <c r="W84" s="45">
        <f t="shared" si="25"/>
        <v>1</v>
      </c>
      <c r="X84" s="49">
        <f t="shared" si="26"/>
        <v>4</v>
      </c>
      <c r="Y84" s="73">
        <v>8</v>
      </c>
      <c r="Z84" s="72">
        <f t="shared" si="27"/>
        <v>0</v>
      </c>
      <c r="AA84" s="73">
        <v>0</v>
      </c>
      <c r="AB84" s="72">
        <f t="shared" si="28"/>
        <v>0</v>
      </c>
      <c r="AC84" s="73">
        <v>4876</v>
      </c>
      <c r="AD84" s="56">
        <f t="shared" si="29"/>
        <v>0.50754658061829916</v>
      </c>
      <c r="AE84" s="71">
        <f t="shared" si="30"/>
        <v>0</v>
      </c>
      <c r="AF84" s="92">
        <v>2423</v>
      </c>
      <c r="AG84" s="74"/>
      <c r="AH84" s="49">
        <f t="shared" si="31"/>
        <v>1</v>
      </c>
      <c r="AI84" s="73">
        <v>59</v>
      </c>
      <c r="AJ84" s="72">
        <f t="shared" si="32"/>
        <v>0</v>
      </c>
      <c r="AK84" s="58">
        <f t="shared" si="33"/>
        <v>1</v>
      </c>
      <c r="AL84" s="92">
        <v>252</v>
      </c>
      <c r="AM84" s="59">
        <f t="shared" si="34"/>
        <v>0.34100135317997293</v>
      </c>
      <c r="AN84" s="72">
        <f t="shared" si="35"/>
        <v>0</v>
      </c>
      <c r="AO84" s="60">
        <f t="shared" si="36"/>
        <v>5</v>
      </c>
      <c r="AP84" s="61">
        <f t="shared" si="37"/>
        <v>0.29411764705882354</v>
      </c>
      <c r="AQ84" s="62" t="s">
        <v>45</v>
      </c>
      <c r="AR84" s="63"/>
      <c r="AS84" s="64"/>
      <c r="AT84" s="84"/>
      <c r="AU84" s="84"/>
      <c r="AV84" s="84"/>
      <c r="AW84" s="84"/>
      <c r="AX84" s="84"/>
      <c r="AY84" s="84"/>
      <c r="AZ84" s="84"/>
    </row>
    <row r="85" spans="1:52" s="97" customFormat="1" ht="18" customHeight="1" x14ac:dyDescent="0.25">
      <c r="A85" s="45">
        <v>79</v>
      </c>
      <c r="B85" s="67" t="s">
        <v>125</v>
      </c>
      <c r="C85" s="92">
        <v>60</v>
      </c>
      <c r="D85" s="45">
        <v>90</v>
      </c>
      <c r="E85" s="91"/>
      <c r="F85" s="49">
        <f t="shared" si="20"/>
        <v>0</v>
      </c>
      <c r="G85" s="92">
        <v>1278</v>
      </c>
      <c r="H85" s="45">
        <v>1273</v>
      </c>
      <c r="I85" s="91"/>
      <c r="J85" s="49">
        <f t="shared" si="38"/>
        <v>1</v>
      </c>
      <c r="K85" s="92">
        <v>45</v>
      </c>
      <c r="L85" s="45">
        <v>47</v>
      </c>
      <c r="M85" s="91"/>
      <c r="N85" s="71">
        <f t="shared" si="21"/>
        <v>0</v>
      </c>
      <c r="O85" s="45">
        <v>1049</v>
      </c>
      <c r="P85" s="93">
        <v>50</v>
      </c>
      <c r="Q85" s="71">
        <f t="shared" si="22"/>
        <v>0</v>
      </c>
      <c r="R85" s="45">
        <v>114</v>
      </c>
      <c r="S85" s="52">
        <f t="shared" si="23"/>
        <v>0</v>
      </c>
      <c r="T85" s="45">
        <v>1465</v>
      </c>
      <c r="U85" s="45">
        <v>1226</v>
      </c>
      <c r="V85" s="53">
        <f t="shared" si="24"/>
        <v>0.83686006825938564</v>
      </c>
      <c r="W85" s="45">
        <f t="shared" si="25"/>
        <v>1</v>
      </c>
      <c r="X85" s="49">
        <f t="shared" si="26"/>
        <v>2</v>
      </c>
      <c r="Y85" s="73">
        <v>5</v>
      </c>
      <c r="Z85" s="72">
        <f t="shared" si="27"/>
        <v>0</v>
      </c>
      <c r="AA85" s="73">
        <v>1</v>
      </c>
      <c r="AB85" s="72">
        <f t="shared" si="28"/>
        <v>0</v>
      </c>
      <c r="AC85" s="73">
        <v>50146</v>
      </c>
      <c r="AD85" s="56">
        <f t="shared" si="29"/>
        <v>3.0301528793280563</v>
      </c>
      <c r="AE85" s="71">
        <f t="shared" si="30"/>
        <v>1</v>
      </c>
      <c r="AF85" s="92">
        <v>12851</v>
      </c>
      <c r="AG85" s="74"/>
      <c r="AH85" s="49">
        <f t="shared" si="31"/>
        <v>1</v>
      </c>
      <c r="AI85" s="73">
        <v>97</v>
      </c>
      <c r="AJ85" s="72">
        <f t="shared" si="32"/>
        <v>1</v>
      </c>
      <c r="AK85" s="58">
        <f t="shared" si="33"/>
        <v>3</v>
      </c>
      <c r="AL85" s="92">
        <v>113</v>
      </c>
      <c r="AM85" s="59">
        <f t="shared" si="34"/>
        <v>8.8766692851531812E-2</v>
      </c>
      <c r="AN85" s="72">
        <f t="shared" si="35"/>
        <v>0</v>
      </c>
      <c r="AO85" s="60">
        <f t="shared" si="36"/>
        <v>5</v>
      </c>
      <c r="AP85" s="61">
        <f t="shared" si="37"/>
        <v>0.29411764705882354</v>
      </c>
      <c r="AQ85" s="62" t="s">
        <v>45</v>
      </c>
      <c r="AR85" s="63"/>
      <c r="AS85" s="64"/>
      <c r="AT85" s="84"/>
      <c r="AU85" s="84"/>
      <c r="AV85" s="84"/>
      <c r="AW85" s="84"/>
      <c r="AX85" s="84"/>
      <c r="AY85" s="84"/>
      <c r="AZ85" s="84"/>
    </row>
    <row r="86" spans="1:52" s="66" customFormat="1" ht="15" customHeight="1" x14ac:dyDescent="0.25">
      <c r="A86" s="45">
        <v>80</v>
      </c>
      <c r="B86" s="46" t="s">
        <v>126</v>
      </c>
      <c r="C86" s="79">
        <v>25</v>
      </c>
      <c r="D86" s="45">
        <v>29</v>
      </c>
      <c r="E86" s="88"/>
      <c r="F86" s="49">
        <f t="shared" si="20"/>
        <v>1</v>
      </c>
      <c r="G86" s="79">
        <v>502</v>
      </c>
      <c r="H86" s="45">
        <v>505</v>
      </c>
      <c r="I86" s="89"/>
      <c r="J86" s="49">
        <f t="shared" si="38"/>
        <v>1</v>
      </c>
      <c r="K86" s="79">
        <v>21</v>
      </c>
      <c r="L86" s="45">
        <v>21</v>
      </c>
      <c r="M86" s="49"/>
      <c r="N86" s="50">
        <f t="shared" si="21"/>
        <v>1</v>
      </c>
      <c r="O86" s="45">
        <v>1010</v>
      </c>
      <c r="P86" s="51">
        <v>100</v>
      </c>
      <c r="Q86" s="50">
        <f t="shared" si="22"/>
        <v>2</v>
      </c>
      <c r="R86" s="47">
        <v>0</v>
      </c>
      <c r="S86" s="52">
        <f t="shared" si="23"/>
        <v>0</v>
      </c>
      <c r="T86" s="45">
        <v>532</v>
      </c>
      <c r="U86" s="45">
        <v>211</v>
      </c>
      <c r="V86" s="53">
        <f t="shared" si="24"/>
        <v>0.39661654135338348</v>
      </c>
      <c r="W86" s="45">
        <f t="shared" si="25"/>
        <v>0</v>
      </c>
      <c r="X86" s="49">
        <f t="shared" si="26"/>
        <v>5</v>
      </c>
      <c r="Y86" s="54">
        <v>0</v>
      </c>
      <c r="Z86" s="55">
        <f t="shared" si="27"/>
        <v>0</v>
      </c>
      <c r="AA86" s="54">
        <v>0</v>
      </c>
      <c r="AB86" s="55">
        <f t="shared" si="28"/>
        <v>0</v>
      </c>
      <c r="AC86" s="54">
        <v>519</v>
      </c>
      <c r="AD86" s="56">
        <f t="shared" si="29"/>
        <v>7.9055597867479052E-2</v>
      </c>
      <c r="AE86" s="50">
        <f t="shared" si="30"/>
        <v>0</v>
      </c>
      <c r="AF86" s="54">
        <v>295</v>
      </c>
      <c r="AG86" s="57"/>
      <c r="AH86" s="49">
        <f t="shared" si="31"/>
        <v>0</v>
      </c>
      <c r="AI86" s="54">
        <v>0</v>
      </c>
      <c r="AJ86" s="55">
        <f t="shared" si="32"/>
        <v>0</v>
      </c>
      <c r="AK86" s="58">
        <f t="shared" si="33"/>
        <v>0</v>
      </c>
      <c r="AL86" s="45">
        <v>0</v>
      </c>
      <c r="AM86" s="59">
        <f t="shared" si="34"/>
        <v>0</v>
      </c>
      <c r="AN86" s="55">
        <f t="shared" si="35"/>
        <v>0</v>
      </c>
      <c r="AO86" s="60">
        <f t="shared" si="36"/>
        <v>5</v>
      </c>
      <c r="AP86" s="61">
        <f t="shared" si="37"/>
        <v>0.29411764705882354</v>
      </c>
      <c r="AQ86" s="62" t="s">
        <v>57</v>
      </c>
      <c r="AR86" s="63"/>
      <c r="AS86" s="64"/>
      <c r="AT86" s="77"/>
      <c r="AU86" s="77"/>
      <c r="AV86" s="77"/>
      <c r="AW86" s="77"/>
      <c r="AX86" s="77"/>
      <c r="AY86" s="77"/>
      <c r="AZ86" s="77"/>
    </row>
    <row r="87" spans="1:52" s="66" customFormat="1" ht="15" customHeight="1" x14ac:dyDescent="0.3">
      <c r="A87" s="45">
        <v>81</v>
      </c>
      <c r="B87" s="67" t="s">
        <v>127</v>
      </c>
      <c r="C87" s="79">
        <v>45</v>
      </c>
      <c r="D87" s="45">
        <v>53</v>
      </c>
      <c r="E87" s="69"/>
      <c r="F87" s="49">
        <f t="shared" si="20"/>
        <v>1</v>
      </c>
      <c r="G87" s="79">
        <v>919</v>
      </c>
      <c r="H87" s="45">
        <v>888</v>
      </c>
      <c r="I87" s="70"/>
      <c r="J87" s="49">
        <f t="shared" si="38"/>
        <v>1</v>
      </c>
      <c r="K87" s="79">
        <v>35</v>
      </c>
      <c r="L87" s="45">
        <v>35</v>
      </c>
      <c r="M87" s="49"/>
      <c r="N87" s="71">
        <f t="shared" si="21"/>
        <v>1</v>
      </c>
      <c r="O87" s="45">
        <v>559</v>
      </c>
      <c r="P87" s="93">
        <v>63</v>
      </c>
      <c r="Q87" s="71">
        <f t="shared" si="22"/>
        <v>0</v>
      </c>
      <c r="R87" s="45">
        <v>73</v>
      </c>
      <c r="S87" s="52">
        <f t="shared" si="23"/>
        <v>0</v>
      </c>
      <c r="T87" s="45">
        <v>1215</v>
      </c>
      <c r="U87" s="45">
        <v>348</v>
      </c>
      <c r="V87" s="53">
        <f t="shared" si="24"/>
        <v>0.28641975308641976</v>
      </c>
      <c r="W87" s="45">
        <f t="shared" si="25"/>
        <v>0</v>
      </c>
      <c r="X87" s="49">
        <f t="shared" si="26"/>
        <v>3</v>
      </c>
      <c r="Y87" s="73">
        <v>13</v>
      </c>
      <c r="Z87" s="72">
        <f t="shared" si="27"/>
        <v>0</v>
      </c>
      <c r="AA87" s="73">
        <v>0</v>
      </c>
      <c r="AB87" s="72">
        <f t="shared" si="28"/>
        <v>0</v>
      </c>
      <c r="AC87" s="73">
        <v>11146</v>
      </c>
      <c r="AD87" s="56">
        <f t="shared" si="29"/>
        <v>0.96552321552321552</v>
      </c>
      <c r="AE87" s="71">
        <f t="shared" si="30"/>
        <v>0</v>
      </c>
      <c r="AF87" s="92">
        <v>4131</v>
      </c>
      <c r="AG87" s="74"/>
      <c r="AH87" s="49">
        <f t="shared" si="31"/>
        <v>1</v>
      </c>
      <c r="AI87" s="73">
        <v>73</v>
      </c>
      <c r="AJ87" s="72">
        <f t="shared" si="32"/>
        <v>0</v>
      </c>
      <c r="AK87" s="58">
        <f t="shared" si="33"/>
        <v>1</v>
      </c>
      <c r="AL87" s="45">
        <v>238</v>
      </c>
      <c r="AM87" s="59">
        <f t="shared" si="34"/>
        <v>0.268018018018018</v>
      </c>
      <c r="AN87" s="72">
        <f t="shared" si="35"/>
        <v>0</v>
      </c>
      <c r="AO87" s="60">
        <f t="shared" si="36"/>
        <v>4</v>
      </c>
      <c r="AP87" s="61">
        <f t="shared" si="37"/>
        <v>0.23529411764705885</v>
      </c>
      <c r="AQ87" s="75" t="s">
        <v>47</v>
      </c>
      <c r="AR87" s="63"/>
      <c r="AS87" s="64"/>
      <c r="AT87" s="94"/>
      <c r="AU87" s="94"/>
      <c r="AV87" s="94"/>
      <c r="AW87" s="94"/>
      <c r="AX87" s="94"/>
      <c r="AY87" s="94"/>
      <c r="AZ87" s="94"/>
    </row>
    <row r="88" spans="1:52" s="66" customFormat="1" ht="15" customHeight="1" x14ac:dyDescent="0.3">
      <c r="A88" s="45">
        <v>82</v>
      </c>
      <c r="B88" s="67" t="s">
        <v>128</v>
      </c>
      <c r="C88" s="92">
        <v>32</v>
      </c>
      <c r="D88" s="92">
        <v>40</v>
      </c>
      <c r="E88" s="92"/>
      <c r="F88" s="49">
        <f t="shared" si="20"/>
        <v>1</v>
      </c>
      <c r="G88" s="92">
        <v>592</v>
      </c>
      <c r="H88" s="92">
        <v>591</v>
      </c>
      <c r="I88" s="92"/>
      <c r="J88" s="49">
        <f t="shared" si="38"/>
        <v>1</v>
      </c>
      <c r="K88" s="92">
        <v>26</v>
      </c>
      <c r="L88" s="110">
        <v>26</v>
      </c>
      <c r="M88" s="79"/>
      <c r="N88" s="71">
        <f t="shared" si="21"/>
        <v>1</v>
      </c>
      <c r="O88" s="110">
        <v>619</v>
      </c>
      <c r="P88" s="110">
        <v>65</v>
      </c>
      <c r="Q88" s="71">
        <f t="shared" si="22"/>
        <v>0</v>
      </c>
      <c r="R88" s="110">
        <v>220</v>
      </c>
      <c r="S88" s="52">
        <f t="shared" si="23"/>
        <v>1</v>
      </c>
      <c r="T88" s="110">
        <v>873</v>
      </c>
      <c r="U88" s="110">
        <v>310</v>
      </c>
      <c r="V88" s="53">
        <f t="shared" si="24"/>
        <v>0.35509736540664377</v>
      </c>
      <c r="W88" s="45">
        <f t="shared" si="25"/>
        <v>0</v>
      </c>
      <c r="X88" s="49">
        <f t="shared" si="26"/>
        <v>4</v>
      </c>
      <c r="Y88" s="73">
        <v>13</v>
      </c>
      <c r="Z88" s="72">
        <f t="shared" si="27"/>
        <v>0</v>
      </c>
      <c r="AA88" s="73">
        <v>0</v>
      </c>
      <c r="AB88" s="72">
        <f t="shared" si="28"/>
        <v>0</v>
      </c>
      <c r="AC88" s="110">
        <v>2409</v>
      </c>
      <c r="AD88" s="56">
        <f t="shared" si="29"/>
        <v>0.31354939476766891</v>
      </c>
      <c r="AE88" s="71">
        <f t="shared" si="30"/>
        <v>0</v>
      </c>
      <c r="AF88" s="110">
        <v>920</v>
      </c>
      <c r="AG88" s="74"/>
      <c r="AH88" s="49">
        <f t="shared" si="31"/>
        <v>0</v>
      </c>
      <c r="AI88" s="73">
        <v>7</v>
      </c>
      <c r="AJ88" s="72">
        <f t="shared" si="32"/>
        <v>0</v>
      </c>
      <c r="AK88" s="58">
        <f t="shared" si="33"/>
        <v>0</v>
      </c>
      <c r="AL88" s="73">
        <v>0</v>
      </c>
      <c r="AM88" s="59">
        <f t="shared" si="34"/>
        <v>0</v>
      </c>
      <c r="AN88" s="72">
        <f t="shared" si="35"/>
        <v>0</v>
      </c>
      <c r="AO88" s="60">
        <f t="shared" si="36"/>
        <v>4</v>
      </c>
      <c r="AP88" s="61">
        <f t="shared" si="37"/>
        <v>0.23529411764705885</v>
      </c>
      <c r="AQ88" s="102" t="s">
        <v>47</v>
      </c>
      <c r="AR88" s="63"/>
      <c r="AS88" s="81"/>
    </row>
    <row r="89" spans="1:52" s="82" customFormat="1" x14ac:dyDescent="0.3">
      <c r="A89" s="124">
        <v>83</v>
      </c>
      <c r="B89" s="125" t="s">
        <v>129</v>
      </c>
      <c r="C89" s="95">
        <v>40</v>
      </c>
      <c r="D89" s="95">
        <v>41</v>
      </c>
      <c r="E89" s="126"/>
      <c r="F89" s="127">
        <f t="shared" si="20"/>
        <v>1</v>
      </c>
      <c r="G89" s="128">
        <v>771</v>
      </c>
      <c r="H89" s="95">
        <v>768</v>
      </c>
      <c r="I89" s="129"/>
      <c r="J89" s="127">
        <f t="shared" si="38"/>
        <v>1</v>
      </c>
      <c r="K89" s="128">
        <v>29</v>
      </c>
      <c r="L89" s="95">
        <v>29</v>
      </c>
      <c r="M89" s="127"/>
      <c r="N89" s="130">
        <f t="shared" si="21"/>
        <v>1</v>
      </c>
      <c r="O89" s="95">
        <v>0</v>
      </c>
      <c r="P89" s="95">
        <v>0</v>
      </c>
      <c r="Q89" s="130">
        <f t="shared" si="22"/>
        <v>0</v>
      </c>
      <c r="R89" s="95">
        <v>20</v>
      </c>
      <c r="S89" s="131">
        <f t="shared" si="23"/>
        <v>0</v>
      </c>
      <c r="T89" s="95">
        <v>904</v>
      </c>
      <c r="U89" s="95">
        <v>78</v>
      </c>
      <c r="V89" s="132">
        <f t="shared" si="24"/>
        <v>8.628318584070796E-2</v>
      </c>
      <c r="W89" s="95">
        <f t="shared" si="25"/>
        <v>0</v>
      </c>
      <c r="X89" s="133">
        <f t="shared" si="26"/>
        <v>3</v>
      </c>
      <c r="Y89" s="134">
        <v>5</v>
      </c>
      <c r="Z89" s="135">
        <f t="shared" si="27"/>
        <v>0</v>
      </c>
      <c r="AA89" s="136">
        <v>0</v>
      </c>
      <c r="AB89" s="137">
        <f t="shared" si="28"/>
        <v>0</v>
      </c>
      <c r="AC89" s="138">
        <v>59</v>
      </c>
      <c r="AD89" s="139">
        <f t="shared" si="29"/>
        <v>5.9094551282051289E-3</v>
      </c>
      <c r="AE89" s="130">
        <f t="shared" si="30"/>
        <v>0</v>
      </c>
      <c r="AF89" s="95">
        <v>235</v>
      </c>
      <c r="AG89" s="140"/>
      <c r="AH89" s="127">
        <f t="shared" si="31"/>
        <v>0</v>
      </c>
      <c r="AI89" s="95">
        <v>11</v>
      </c>
      <c r="AJ89" s="141">
        <f t="shared" si="32"/>
        <v>0</v>
      </c>
      <c r="AK89" s="142">
        <f t="shared" si="33"/>
        <v>0</v>
      </c>
      <c r="AL89" s="95">
        <v>0</v>
      </c>
      <c r="AM89" s="143">
        <f t="shared" si="34"/>
        <v>0</v>
      </c>
      <c r="AN89" s="141">
        <f t="shared" si="35"/>
        <v>0</v>
      </c>
      <c r="AO89" s="144">
        <f t="shared" si="36"/>
        <v>3</v>
      </c>
      <c r="AP89" s="63">
        <f t="shared" si="37"/>
        <v>0.17647058823529413</v>
      </c>
      <c r="AQ89" s="75" t="s">
        <v>57</v>
      </c>
      <c r="AR89" s="63"/>
      <c r="AS89" s="64"/>
      <c r="AT89" s="77"/>
      <c r="AU89" s="77"/>
      <c r="AV89" s="77"/>
      <c r="AW89" s="77"/>
      <c r="AX89" s="77"/>
      <c r="AY89" s="77"/>
      <c r="AZ89" s="77"/>
    </row>
    <row r="90" spans="1:52" s="82" customFormat="1" x14ac:dyDescent="0.3">
      <c r="A90" s="145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7"/>
      <c r="M90" s="148"/>
      <c r="N90" s="149"/>
      <c r="O90" s="147"/>
      <c r="P90" s="150"/>
      <c r="Q90" s="151"/>
      <c r="R90" s="152"/>
      <c r="S90" s="153"/>
      <c r="T90" s="152"/>
      <c r="U90" s="152"/>
      <c r="V90" s="152"/>
      <c r="W90" s="152"/>
      <c r="X90" s="154"/>
      <c r="Y90" s="155"/>
      <c r="Z90" s="155"/>
      <c r="AA90" s="155"/>
      <c r="AB90" s="155"/>
      <c r="AC90" s="152"/>
      <c r="AD90" s="156"/>
      <c r="AE90" s="151"/>
      <c r="AF90" s="152"/>
      <c r="AG90" s="157"/>
      <c r="AH90" s="158"/>
      <c r="AI90" s="150"/>
      <c r="AJ90" s="158"/>
      <c r="AK90" s="159"/>
      <c r="AL90" s="152"/>
      <c r="AM90" s="160"/>
      <c r="AN90" s="158"/>
      <c r="AO90" s="161"/>
      <c r="AP90" s="162"/>
      <c r="AQ90" s="163"/>
      <c r="AR90" s="162"/>
    </row>
    <row r="91" spans="1:52" s="82" customFormat="1" x14ac:dyDescent="0.3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6"/>
      <c r="M91" s="167"/>
      <c r="N91" s="168"/>
      <c r="O91" s="166"/>
      <c r="P91" s="169"/>
      <c r="Q91" s="130"/>
      <c r="R91" s="170"/>
      <c r="S91" s="131"/>
      <c r="T91" s="170"/>
      <c r="U91" s="170"/>
      <c r="V91" s="170"/>
      <c r="W91" s="170"/>
      <c r="X91" s="117"/>
      <c r="Y91" s="171"/>
      <c r="Z91" s="171"/>
      <c r="AA91" s="171"/>
      <c r="AB91" s="171"/>
      <c r="AC91" s="170"/>
      <c r="AD91" s="139"/>
      <c r="AE91" s="130"/>
      <c r="AF91" s="170"/>
      <c r="AG91" s="140"/>
      <c r="AH91" s="127"/>
      <c r="AI91" s="169"/>
      <c r="AJ91" s="127"/>
      <c r="AK91" s="142"/>
      <c r="AL91" s="170"/>
      <c r="AM91" s="143"/>
      <c r="AN91" s="127"/>
      <c r="AO91" s="144"/>
      <c r="AP91" s="77"/>
      <c r="AQ91" s="172"/>
      <c r="AR91" s="77"/>
    </row>
    <row r="92" spans="1:52" s="82" customFormat="1" ht="18" customHeight="1" x14ac:dyDescent="0.3">
      <c r="A92" s="164"/>
      <c r="B92" s="171"/>
      <c r="C92" s="171"/>
      <c r="D92" s="171"/>
      <c r="E92" s="171"/>
      <c r="F92" s="165"/>
      <c r="G92" s="165"/>
      <c r="H92" s="165"/>
      <c r="I92" s="165"/>
      <c r="J92" s="165"/>
      <c r="K92" s="165"/>
      <c r="L92" s="166"/>
      <c r="M92" s="167"/>
      <c r="N92" s="168"/>
      <c r="O92" s="166"/>
      <c r="P92" s="169"/>
      <c r="Q92" s="130"/>
      <c r="R92" s="170"/>
      <c r="S92" s="131"/>
      <c r="T92" s="170"/>
      <c r="U92" s="170"/>
      <c r="V92" s="170"/>
      <c r="W92" s="170"/>
      <c r="X92" s="117"/>
      <c r="Y92" s="173"/>
      <c r="Z92" s="173"/>
      <c r="AA92" s="173"/>
      <c r="AB92" s="173"/>
      <c r="AC92" s="170"/>
      <c r="AD92" s="139"/>
      <c r="AE92" s="130"/>
      <c r="AF92" s="170"/>
      <c r="AG92" s="140"/>
      <c r="AH92" s="127"/>
      <c r="AI92" s="169"/>
      <c r="AJ92" s="127"/>
      <c r="AK92" s="142"/>
      <c r="AL92" s="170"/>
      <c r="AM92" s="143"/>
      <c r="AN92" s="127"/>
      <c r="AO92" s="144"/>
      <c r="AP92" s="77"/>
      <c r="AQ92" s="172"/>
      <c r="AR92" s="77"/>
    </row>
    <row r="93" spans="1:52" s="82" customFormat="1" x14ac:dyDescent="0.3">
      <c r="A93" s="77"/>
      <c r="B93" s="77"/>
      <c r="C93" s="165"/>
      <c r="D93" s="165"/>
      <c r="E93" s="165"/>
      <c r="F93" s="165"/>
      <c r="G93" s="165"/>
      <c r="H93" s="165"/>
      <c r="I93" s="165"/>
      <c r="J93" s="165"/>
      <c r="K93" s="165"/>
      <c r="L93" s="166"/>
      <c r="M93" s="167"/>
      <c r="N93" s="168"/>
      <c r="O93" s="166"/>
      <c r="P93" s="169"/>
      <c r="Q93" s="130"/>
      <c r="R93" s="170"/>
      <c r="S93" s="77"/>
      <c r="T93" s="171"/>
      <c r="U93" s="171"/>
      <c r="V93" s="171"/>
      <c r="W93" s="171"/>
      <c r="X93" s="117"/>
      <c r="Y93" s="171"/>
      <c r="Z93" s="171"/>
      <c r="AA93" s="171"/>
      <c r="AB93" s="171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127"/>
      <c r="AO93" s="144"/>
      <c r="AP93" s="77"/>
      <c r="AQ93" s="172"/>
      <c r="AR93" s="77"/>
    </row>
    <row r="94" spans="1:52" s="82" customFormat="1" x14ac:dyDescent="0.3">
      <c r="A94" s="77"/>
      <c r="B94" s="77"/>
      <c r="C94" s="165"/>
      <c r="D94" s="165"/>
      <c r="E94" s="165"/>
      <c r="F94" s="165"/>
      <c r="G94" s="165"/>
      <c r="H94" s="165"/>
      <c r="I94" s="165"/>
      <c r="J94" s="165"/>
      <c r="K94" s="165"/>
      <c r="L94" s="166"/>
      <c r="M94" s="167"/>
      <c r="N94" s="168"/>
      <c r="O94" s="166"/>
      <c r="P94" s="169"/>
      <c r="Q94" s="130"/>
      <c r="R94" s="170"/>
      <c r="S94" s="77"/>
      <c r="T94" s="171"/>
      <c r="U94" s="171"/>
      <c r="V94" s="171"/>
      <c r="W94" s="171"/>
      <c r="X94" s="117"/>
      <c r="Y94" s="171"/>
      <c r="Z94" s="171"/>
      <c r="AA94" s="171"/>
      <c r="AB94" s="171"/>
      <c r="AC94" s="170"/>
      <c r="AD94" s="139"/>
      <c r="AE94" s="130"/>
      <c r="AF94" s="170"/>
      <c r="AG94" s="140"/>
      <c r="AH94" s="127"/>
      <c r="AI94" s="169"/>
      <c r="AJ94" s="127"/>
      <c r="AK94" s="142"/>
      <c r="AL94" s="170"/>
      <c r="AM94" s="143"/>
      <c r="AN94" s="127"/>
      <c r="AO94" s="144"/>
      <c r="AP94" s="77"/>
      <c r="AQ94" s="172"/>
      <c r="AR94" s="77"/>
    </row>
    <row r="95" spans="1:52" s="82" customFormat="1" x14ac:dyDescent="0.3">
      <c r="A95" s="77"/>
      <c r="B95" s="77"/>
      <c r="C95" s="165"/>
      <c r="D95" s="165"/>
      <c r="E95" s="165"/>
      <c r="F95" s="165"/>
      <c r="G95" s="165"/>
      <c r="H95" s="165"/>
      <c r="I95" s="165"/>
      <c r="J95" s="165"/>
      <c r="K95" s="165"/>
      <c r="L95" s="166"/>
      <c r="M95" s="167"/>
      <c r="N95" s="168"/>
      <c r="O95" s="166"/>
      <c r="P95" s="169"/>
      <c r="Q95" s="130"/>
      <c r="R95" s="170"/>
      <c r="S95" s="77"/>
      <c r="T95" s="171"/>
      <c r="U95" s="171"/>
      <c r="V95" s="171"/>
      <c r="W95" s="171"/>
      <c r="X95" s="117"/>
      <c r="Y95" s="77"/>
      <c r="Z95" s="77"/>
      <c r="AA95" s="77"/>
      <c r="AB95" s="77"/>
      <c r="AC95" s="170"/>
      <c r="AD95" s="139"/>
      <c r="AE95" s="130"/>
      <c r="AF95" s="170"/>
      <c r="AG95" s="140"/>
      <c r="AH95" s="127"/>
      <c r="AI95" s="169"/>
      <c r="AJ95" s="127"/>
      <c r="AK95" s="142"/>
      <c r="AL95" s="170"/>
      <c r="AM95" s="143"/>
      <c r="AN95" s="127"/>
      <c r="AO95" s="144"/>
      <c r="AP95" s="77"/>
      <c r="AQ95" s="172"/>
      <c r="AR95" s="77"/>
    </row>
    <row r="96" spans="1:52" s="97" customFormat="1" x14ac:dyDescent="0.3">
      <c r="C96" s="165"/>
      <c r="D96" s="165"/>
      <c r="E96" s="165"/>
      <c r="F96" s="165"/>
      <c r="G96" s="165"/>
      <c r="H96" s="165"/>
      <c r="I96" s="165"/>
      <c r="J96" s="165"/>
      <c r="K96" s="165"/>
      <c r="L96" s="170"/>
      <c r="M96" s="127"/>
      <c r="N96" s="130"/>
      <c r="O96" s="170"/>
      <c r="P96" s="169"/>
      <c r="Q96" s="130"/>
      <c r="R96" s="170"/>
      <c r="T96" s="171"/>
      <c r="U96" s="171"/>
      <c r="V96" s="171"/>
      <c r="W96" s="171"/>
      <c r="X96" s="117"/>
      <c r="Y96" s="65"/>
      <c r="Z96" s="65"/>
      <c r="AA96" s="65"/>
      <c r="AB96" s="65"/>
      <c r="AC96" s="170"/>
      <c r="AD96" s="139"/>
      <c r="AE96" s="130"/>
      <c r="AF96" s="170"/>
      <c r="AG96" s="140"/>
      <c r="AH96" s="127"/>
      <c r="AI96" s="169"/>
      <c r="AJ96" s="127"/>
      <c r="AK96" s="142"/>
      <c r="AL96" s="170"/>
      <c r="AM96" s="143"/>
      <c r="AN96" s="127"/>
      <c r="AO96" s="144"/>
      <c r="AQ96" s="174"/>
    </row>
    <row r="97" spans="1:43" s="82" customFormat="1" x14ac:dyDescent="0.3">
      <c r="A97" s="170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70"/>
      <c r="M97" s="127"/>
      <c r="N97" s="130"/>
      <c r="O97" s="170"/>
      <c r="P97" s="169"/>
      <c r="Q97" s="130"/>
      <c r="R97" s="170"/>
      <c r="T97" s="171"/>
      <c r="U97" s="171"/>
      <c r="V97" s="171"/>
      <c r="W97" s="171"/>
      <c r="X97" s="117"/>
      <c r="Y97" s="77"/>
      <c r="Z97" s="77"/>
      <c r="AA97" s="77"/>
      <c r="AB97" s="77"/>
      <c r="AC97" s="170"/>
      <c r="AD97" s="139"/>
      <c r="AE97" s="130"/>
      <c r="AF97" s="170"/>
      <c r="AG97" s="140"/>
      <c r="AH97" s="127"/>
      <c r="AI97" s="169"/>
      <c r="AJ97" s="127"/>
      <c r="AK97" s="142"/>
      <c r="AL97" s="170"/>
      <c r="AM97" s="143"/>
      <c r="AN97" s="127"/>
      <c r="AO97" s="144"/>
      <c r="AQ97" s="175"/>
    </row>
    <row r="98" spans="1:43" s="82" customFormat="1" x14ac:dyDescent="0.3">
      <c r="A98" s="170"/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70"/>
      <c r="M98" s="127"/>
      <c r="N98" s="130"/>
      <c r="O98" s="170"/>
      <c r="P98" s="169"/>
      <c r="Q98" s="130"/>
      <c r="R98" s="170"/>
      <c r="T98" s="171"/>
      <c r="U98" s="171"/>
      <c r="V98" s="171"/>
      <c r="W98" s="171"/>
      <c r="X98" s="117"/>
      <c r="Y98" s="176"/>
      <c r="Z98" s="176"/>
      <c r="AA98" s="176"/>
      <c r="AB98" s="176"/>
      <c r="AC98" s="170"/>
      <c r="AD98" s="139"/>
      <c r="AE98" s="130"/>
      <c r="AF98" s="170"/>
      <c r="AG98" s="140"/>
      <c r="AH98" s="127"/>
      <c r="AI98" s="169"/>
      <c r="AJ98" s="127"/>
      <c r="AK98" s="142"/>
      <c r="AL98" s="170"/>
      <c r="AM98" s="143"/>
      <c r="AN98" s="127"/>
      <c r="AO98" s="144"/>
      <c r="AQ98" s="175"/>
    </row>
    <row r="99" spans="1:43" s="82" customFormat="1" x14ac:dyDescent="0.3">
      <c r="A99" s="170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70"/>
      <c r="M99" s="127"/>
      <c r="N99" s="130"/>
      <c r="O99" s="170"/>
      <c r="P99" s="169"/>
      <c r="Q99" s="130"/>
      <c r="R99" s="170"/>
      <c r="T99" s="171"/>
      <c r="U99" s="171"/>
      <c r="V99" s="171"/>
      <c r="W99" s="171"/>
      <c r="X99" s="117"/>
      <c r="Y99" s="176"/>
      <c r="Z99" s="176"/>
      <c r="AA99" s="176"/>
      <c r="AB99" s="176"/>
      <c r="AC99" s="170"/>
      <c r="AD99" s="139"/>
      <c r="AE99" s="130"/>
      <c r="AF99" s="170"/>
      <c r="AG99" s="140"/>
      <c r="AH99" s="127"/>
      <c r="AI99" s="169"/>
      <c r="AJ99" s="127"/>
      <c r="AK99" s="142"/>
      <c r="AL99" s="170"/>
      <c r="AM99" s="143"/>
      <c r="AN99" s="127"/>
      <c r="AO99" s="144"/>
      <c r="AQ99" s="175"/>
    </row>
    <row r="100" spans="1:43" s="82" customFormat="1" ht="17.399999999999999" customHeight="1" x14ac:dyDescent="0.3">
      <c r="A100" s="170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70"/>
      <c r="M100" s="127"/>
      <c r="N100" s="130"/>
      <c r="O100" s="170"/>
      <c r="P100" s="169"/>
      <c r="Q100" s="130"/>
      <c r="R100" s="170"/>
      <c r="T100" s="171"/>
      <c r="U100" s="171"/>
      <c r="V100" s="171"/>
      <c r="W100" s="171"/>
      <c r="AJ100" s="177"/>
      <c r="AK100" s="177"/>
      <c r="AL100" s="177"/>
      <c r="AM100" s="143"/>
      <c r="AN100" s="127"/>
      <c r="AO100" s="144"/>
      <c r="AQ100" s="175"/>
    </row>
    <row r="101" spans="1:43" s="82" customFormat="1" x14ac:dyDescent="0.3">
      <c r="A101" s="170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70"/>
      <c r="M101" s="127"/>
      <c r="N101" s="130"/>
      <c r="O101" s="170"/>
      <c r="P101" s="169"/>
      <c r="Q101" s="130"/>
      <c r="R101" s="170"/>
      <c r="T101" s="171"/>
      <c r="U101" s="171"/>
      <c r="V101" s="171"/>
      <c r="W101" s="171"/>
      <c r="AC101" s="170"/>
      <c r="AD101" s="139"/>
      <c r="AE101" s="130"/>
      <c r="AF101" s="170"/>
      <c r="AG101" s="140"/>
      <c r="AH101" s="127"/>
      <c r="AI101" s="169"/>
      <c r="AJ101" s="127"/>
      <c r="AK101" s="142"/>
      <c r="AL101" s="170"/>
      <c r="AM101" s="143"/>
      <c r="AN101" s="127"/>
      <c r="AO101" s="144"/>
      <c r="AQ101" s="175"/>
    </row>
    <row r="102" spans="1:43" s="97" customFormat="1" x14ac:dyDescent="0.3">
      <c r="A102" s="170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70"/>
      <c r="M102" s="127"/>
      <c r="N102" s="130"/>
      <c r="O102" s="170"/>
      <c r="P102" s="169"/>
      <c r="Q102" s="130"/>
      <c r="R102" s="170"/>
      <c r="T102" s="171"/>
      <c r="U102" s="171"/>
      <c r="V102" s="171"/>
      <c r="W102" s="171"/>
      <c r="AC102" s="170"/>
      <c r="AD102" s="139"/>
      <c r="AE102" s="130"/>
      <c r="AF102" s="170"/>
      <c r="AG102" s="140"/>
      <c r="AH102" s="127"/>
      <c r="AI102" s="169"/>
      <c r="AJ102" s="127"/>
      <c r="AK102" s="142"/>
      <c r="AL102" s="170"/>
      <c r="AM102" s="143"/>
      <c r="AN102" s="127"/>
      <c r="AO102" s="144"/>
      <c r="AQ102" s="174"/>
    </row>
    <row r="103" spans="1:43" s="97" customFormat="1" x14ac:dyDescent="0.3">
      <c r="A103" s="170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70"/>
      <c r="M103" s="127"/>
      <c r="N103" s="130"/>
      <c r="O103" s="170"/>
      <c r="P103" s="169"/>
      <c r="Q103" s="130"/>
      <c r="R103" s="170"/>
      <c r="T103" s="171"/>
      <c r="U103" s="171"/>
      <c r="V103" s="171"/>
      <c r="W103" s="171"/>
      <c r="AH103" s="127"/>
      <c r="AI103" s="169"/>
      <c r="AJ103" s="127"/>
      <c r="AK103" s="142"/>
      <c r="AL103" s="170"/>
      <c r="AM103" s="143"/>
      <c r="AN103" s="127"/>
      <c r="AO103" s="144"/>
      <c r="AQ103" s="174"/>
    </row>
    <row r="104" spans="1:43" s="82" customFormat="1" x14ac:dyDescent="0.3">
      <c r="C104" s="165"/>
      <c r="D104" s="165"/>
      <c r="E104" s="165"/>
      <c r="F104" s="165"/>
      <c r="G104" s="165"/>
      <c r="H104" s="165"/>
      <c r="I104" s="165"/>
      <c r="J104" s="165"/>
      <c r="K104" s="165"/>
      <c r="L104" s="170"/>
      <c r="M104" s="127"/>
      <c r="N104" s="130"/>
      <c r="O104" s="170"/>
      <c r="P104" s="169"/>
      <c r="Q104" s="130"/>
      <c r="R104" s="170"/>
      <c r="S104" s="77"/>
      <c r="T104" s="171"/>
      <c r="U104" s="171"/>
      <c r="V104" s="171"/>
      <c r="W104" s="171"/>
      <c r="AC104" s="170"/>
      <c r="AD104" s="139"/>
      <c r="AE104" s="130"/>
      <c r="AF104" s="170"/>
      <c r="AG104" s="140"/>
      <c r="AH104" s="127"/>
      <c r="AI104" s="169"/>
      <c r="AJ104" s="127"/>
      <c r="AK104" s="142"/>
      <c r="AL104" s="170"/>
      <c r="AM104" s="143"/>
      <c r="AN104" s="127"/>
      <c r="AO104" s="144"/>
      <c r="AQ104" s="175"/>
    </row>
    <row r="105" spans="1:43" s="82" customFormat="1" x14ac:dyDescent="0.3">
      <c r="C105" s="165"/>
      <c r="D105" s="165"/>
      <c r="E105" s="165"/>
      <c r="F105" s="165"/>
      <c r="G105" s="165"/>
      <c r="H105" s="165"/>
      <c r="I105" s="165"/>
      <c r="J105" s="165"/>
      <c r="K105" s="165"/>
      <c r="L105" s="170"/>
      <c r="M105" s="127"/>
      <c r="N105" s="130"/>
      <c r="O105" s="170"/>
      <c r="P105" s="169"/>
      <c r="Q105" s="130"/>
      <c r="R105" s="170"/>
      <c r="S105" s="117"/>
      <c r="T105" s="77"/>
      <c r="U105" s="77"/>
      <c r="V105" s="77"/>
      <c r="W105" s="77"/>
      <c r="AH105" s="127"/>
      <c r="AI105" s="169"/>
      <c r="AJ105" s="127"/>
      <c r="AK105" s="142"/>
      <c r="AL105" s="170"/>
      <c r="AM105" s="143"/>
      <c r="AN105" s="127"/>
      <c r="AO105" s="144"/>
      <c r="AQ105" s="175"/>
    </row>
    <row r="106" spans="1:43" s="82" customFormat="1" ht="16.95" customHeight="1" x14ac:dyDescent="0.3">
      <c r="C106" s="165"/>
      <c r="D106" s="165"/>
      <c r="E106" s="165"/>
      <c r="F106" s="165"/>
      <c r="G106" s="165"/>
      <c r="H106" s="165"/>
      <c r="I106" s="165"/>
      <c r="J106" s="165"/>
      <c r="K106" s="165"/>
      <c r="L106" s="170"/>
      <c r="M106" s="127"/>
      <c r="N106" s="130"/>
      <c r="O106" s="170"/>
      <c r="P106" s="169"/>
      <c r="Q106" s="130"/>
      <c r="R106" s="170"/>
      <c r="S106" s="178"/>
      <c r="T106" s="171"/>
      <c r="U106" s="171"/>
      <c r="V106" s="171"/>
      <c r="W106" s="171"/>
      <c r="AC106" s="170"/>
      <c r="AD106" s="139"/>
      <c r="AE106" s="130"/>
      <c r="AF106" s="170"/>
      <c r="AG106" s="140"/>
      <c r="AH106" s="127"/>
      <c r="AI106" s="169"/>
      <c r="AJ106" s="127"/>
      <c r="AK106" s="142"/>
      <c r="AL106" s="170"/>
      <c r="AM106" s="143"/>
      <c r="AN106" s="127"/>
      <c r="AO106" s="144"/>
      <c r="AQ106" s="175"/>
    </row>
    <row r="107" spans="1:43" s="82" customFormat="1" x14ac:dyDescent="0.3">
      <c r="P107" s="169"/>
      <c r="Q107" s="130"/>
      <c r="R107" s="170"/>
      <c r="AM107" s="143"/>
      <c r="AN107" s="127"/>
      <c r="AO107" s="144"/>
      <c r="AQ107" s="175"/>
    </row>
    <row r="108" spans="1:43" s="82" customFormat="1" x14ac:dyDescent="0.3">
      <c r="C108" s="179"/>
      <c r="D108" s="170"/>
      <c r="E108" s="126"/>
      <c r="F108" s="127"/>
      <c r="G108" s="128"/>
      <c r="H108" s="170"/>
      <c r="I108" s="129"/>
      <c r="J108" s="127"/>
      <c r="K108" s="128"/>
      <c r="L108" s="170"/>
      <c r="M108" s="127"/>
      <c r="N108" s="130"/>
      <c r="O108" s="170"/>
      <c r="P108" s="169"/>
      <c r="Q108" s="130"/>
      <c r="R108" s="170"/>
      <c r="T108" s="171"/>
      <c r="U108" s="171"/>
      <c r="V108" s="171"/>
      <c r="W108" s="171"/>
      <c r="AN108" s="127"/>
      <c r="AO108" s="144"/>
      <c r="AQ108" s="175"/>
    </row>
    <row r="109" spans="1:43" s="82" customFormat="1" x14ac:dyDescent="0.3">
      <c r="C109" s="179"/>
      <c r="D109" s="170"/>
      <c r="E109" s="126"/>
      <c r="F109" s="127"/>
      <c r="G109" s="128"/>
      <c r="H109" s="170"/>
      <c r="I109" s="129"/>
      <c r="J109" s="127"/>
      <c r="K109" s="128"/>
      <c r="L109" s="170"/>
      <c r="M109" s="127"/>
      <c r="N109" s="130"/>
      <c r="O109" s="170"/>
      <c r="P109" s="169"/>
      <c r="Q109" s="130"/>
      <c r="R109" s="170"/>
      <c r="T109" s="171"/>
      <c r="U109" s="171"/>
      <c r="V109" s="171"/>
      <c r="W109" s="171"/>
      <c r="AC109" s="170"/>
      <c r="AD109" s="139"/>
      <c r="AE109" s="130"/>
      <c r="AF109" s="170"/>
      <c r="AG109" s="140"/>
      <c r="AH109" s="127"/>
      <c r="AI109" s="169"/>
      <c r="AJ109" s="127"/>
      <c r="AK109" s="142"/>
      <c r="AL109" s="170"/>
      <c r="AM109" s="143"/>
      <c r="AN109" s="127"/>
      <c r="AO109" s="144"/>
      <c r="AQ109" s="175"/>
    </row>
    <row r="110" spans="1:43" s="82" customFormat="1" x14ac:dyDescent="0.3">
      <c r="P110" s="169"/>
      <c r="Q110" s="130"/>
      <c r="R110" s="170"/>
      <c r="S110" s="180"/>
      <c r="T110" s="170"/>
      <c r="U110" s="170"/>
      <c r="V110" s="170"/>
      <c r="W110" s="170"/>
      <c r="AC110" s="170"/>
      <c r="AD110" s="139"/>
      <c r="AE110" s="130"/>
      <c r="AF110" s="170"/>
      <c r="AG110" s="140"/>
      <c r="AH110" s="127"/>
      <c r="AI110" s="169"/>
      <c r="AJ110" s="127"/>
      <c r="AK110" s="142"/>
      <c r="AL110" s="170"/>
      <c r="AM110" s="143"/>
      <c r="AN110" s="127"/>
      <c r="AO110" s="144"/>
      <c r="AQ110" s="175"/>
    </row>
    <row r="111" spans="1:43" s="82" customFormat="1" x14ac:dyDescent="0.3">
      <c r="C111" s="179"/>
      <c r="D111" s="170"/>
      <c r="E111" s="126"/>
      <c r="F111" s="127"/>
      <c r="G111" s="128"/>
      <c r="H111" s="170"/>
      <c r="I111" s="129"/>
      <c r="J111" s="127"/>
      <c r="K111" s="128"/>
      <c r="L111" s="170"/>
      <c r="M111" s="127"/>
      <c r="N111" s="130"/>
      <c r="O111" s="170"/>
      <c r="P111" s="169"/>
      <c r="Q111" s="130"/>
      <c r="R111" s="170"/>
      <c r="S111" s="180"/>
      <c r="T111" s="170"/>
      <c r="U111" s="170"/>
      <c r="V111" s="170"/>
      <c r="W111" s="170"/>
      <c r="AC111" s="170"/>
      <c r="AD111" s="139"/>
      <c r="AE111" s="130"/>
      <c r="AF111" s="170"/>
      <c r="AG111" s="140"/>
      <c r="AH111" s="127"/>
      <c r="AI111" s="169"/>
      <c r="AJ111" s="127"/>
      <c r="AK111" s="142"/>
      <c r="AL111" s="170"/>
      <c r="AM111" s="143"/>
      <c r="AN111" s="127"/>
      <c r="AO111" s="144"/>
      <c r="AQ111" s="175"/>
    </row>
    <row r="112" spans="1:43" s="82" customFormat="1" x14ac:dyDescent="0.3">
      <c r="C112" s="171"/>
      <c r="D112" s="171"/>
      <c r="E112" s="171"/>
      <c r="F112" s="171"/>
      <c r="G112" s="128"/>
      <c r="H112" s="170"/>
      <c r="I112" s="129"/>
      <c r="J112" s="127"/>
      <c r="K112" s="128"/>
      <c r="L112" s="170"/>
      <c r="M112" s="127"/>
      <c r="N112" s="130"/>
      <c r="O112" s="170"/>
      <c r="P112" s="169"/>
      <c r="Q112" s="130"/>
      <c r="R112" s="170"/>
      <c r="S112" s="180"/>
      <c r="T112" s="170"/>
      <c r="U112" s="170"/>
      <c r="V112" s="170"/>
      <c r="W112" s="170"/>
      <c r="AC112" s="170"/>
      <c r="AD112" s="139"/>
      <c r="AE112" s="130"/>
      <c r="AF112" s="170"/>
      <c r="AG112" s="140"/>
      <c r="AH112" s="127"/>
      <c r="AI112" s="169"/>
      <c r="AJ112" s="127"/>
      <c r="AK112" s="142"/>
      <c r="AL112" s="170"/>
      <c r="AM112" s="143"/>
      <c r="AN112" s="127"/>
      <c r="AO112" s="144"/>
      <c r="AQ112" s="175"/>
    </row>
    <row r="113" spans="1:43" s="82" customFormat="1" ht="15" customHeight="1" x14ac:dyDescent="0.3">
      <c r="C113" s="171"/>
      <c r="D113" s="171"/>
      <c r="E113" s="181"/>
      <c r="F113" s="177"/>
      <c r="G113" s="177"/>
      <c r="H113" s="177"/>
      <c r="I113" s="177"/>
      <c r="J113" s="177"/>
      <c r="K113" s="177"/>
      <c r="L113" s="170"/>
      <c r="M113" s="127"/>
      <c r="N113" s="130"/>
      <c r="O113" s="170"/>
      <c r="P113" s="169"/>
      <c r="Q113" s="130"/>
      <c r="R113" s="170"/>
      <c r="S113" s="131"/>
      <c r="T113" s="170"/>
      <c r="U113" s="170"/>
      <c r="V113" s="170"/>
      <c r="W113" s="170"/>
      <c r="AC113" s="170"/>
      <c r="AD113" s="139"/>
      <c r="AE113" s="130"/>
      <c r="AF113" s="170"/>
      <c r="AG113" s="140"/>
      <c r="AH113" s="127"/>
      <c r="AI113" s="169"/>
      <c r="AJ113" s="127"/>
      <c r="AK113" s="142"/>
      <c r="AL113" s="170"/>
      <c r="AM113" s="143"/>
      <c r="AN113" s="127"/>
      <c r="AO113" s="144"/>
      <c r="AQ113" s="175"/>
    </row>
    <row r="114" spans="1:43" s="77" customFormat="1" x14ac:dyDescent="0.3">
      <c r="A114" s="182"/>
      <c r="B114" s="166"/>
      <c r="C114" s="183"/>
      <c r="D114" s="170"/>
      <c r="E114" s="126"/>
      <c r="F114" s="127"/>
      <c r="G114" s="128"/>
      <c r="H114" s="170"/>
      <c r="I114" s="129"/>
      <c r="J114" s="127"/>
      <c r="K114" s="128"/>
      <c r="L114" s="170"/>
      <c r="M114" s="127"/>
      <c r="N114" s="130"/>
      <c r="O114" s="170"/>
      <c r="P114" s="169"/>
      <c r="Q114" s="130"/>
      <c r="R114" s="170"/>
      <c r="S114" s="184"/>
      <c r="T114" s="170"/>
      <c r="U114" s="170"/>
      <c r="V114" s="170"/>
      <c r="W114" s="170"/>
      <c r="X114" s="127"/>
      <c r="Y114" s="169"/>
      <c r="Z114" s="185"/>
      <c r="AA114" s="169"/>
      <c r="AB114" s="130"/>
      <c r="AC114" s="170"/>
      <c r="AD114" s="139"/>
      <c r="AE114" s="130"/>
      <c r="AF114" s="170"/>
      <c r="AG114" s="140"/>
      <c r="AH114" s="127"/>
      <c r="AI114" s="169"/>
      <c r="AJ114" s="127"/>
      <c r="AK114" s="142"/>
      <c r="AL114" s="170"/>
      <c r="AM114" s="143"/>
      <c r="AN114" s="127"/>
      <c r="AO114" s="144"/>
      <c r="AQ114" s="172"/>
    </row>
    <row r="115" spans="1:43" s="82" customFormat="1" ht="18" hidden="1" customHeight="1" x14ac:dyDescent="0.3">
      <c r="A115" s="186"/>
      <c r="B115" s="187"/>
      <c r="C115" s="188"/>
      <c r="D115" s="95"/>
      <c r="E115" s="189">
        <f t="shared" ref="E115:E120" si="39">D115-C115</f>
        <v>0</v>
      </c>
      <c r="F115" s="190"/>
      <c r="G115" s="95"/>
      <c r="H115" s="95"/>
      <c r="I115" s="191">
        <f t="shared" ref="I115:I120" si="40">G115-H115</f>
        <v>0</v>
      </c>
      <c r="J115" s="190"/>
      <c r="K115" s="95"/>
      <c r="L115" s="95"/>
      <c r="M115" s="192">
        <f t="shared" ref="M115:M120" si="41">K115-L115</f>
        <v>0</v>
      </c>
      <c r="N115" s="95"/>
      <c r="O115" s="193"/>
      <c r="P115" s="127"/>
      <c r="Q115" s="194"/>
      <c r="R115" s="195"/>
      <c r="S115" s="95"/>
      <c r="T115" s="95"/>
      <c r="U115" s="95"/>
      <c r="V115" s="95"/>
      <c r="W115" s="95"/>
      <c r="X115" s="196"/>
      <c r="Y115" s="197"/>
      <c r="Z115" s="196"/>
      <c r="AA115" s="197"/>
      <c r="AB115" s="194">
        <f>57*1.5</f>
        <v>85.5</v>
      </c>
      <c r="AC115" s="198">
        <v>33.96</v>
      </c>
      <c r="AD115" s="199">
        <f>AC115/AB115</f>
        <v>0.39719298245614038</v>
      </c>
      <c r="AE115" s="194"/>
      <c r="AF115" s="200">
        <v>25</v>
      </c>
      <c r="AG115" s="196">
        <v>0.01</v>
      </c>
      <c r="AH115" s="127"/>
      <c r="AI115" s="144"/>
      <c r="AJ115" s="194"/>
      <c r="AK115" s="201">
        <f>AVERAGE(AK7:AK114)</f>
        <v>2.7951807228915664</v>
      </c>
      <c r="AL115" s="127"/>
      <c r="AM115" s="144"/>
      <c r="AO115" s="97"/>
      <c r="AQ115" s="175"/>
    </row>
    <row r="116" spans="1:43" s="82" customFormat="1" ht="18" hidden="1" customHeight="1" x14ac:dyDescent="0.3">
      <c r="A116" s="202"/>
      <c r="B116" s="203"/>
      <c r="C116" s="204"/>
      <c r="D116" s="194"/>
      <c r="E116" s="88">
        <f t="shared" si="39"/>
        <v>0</v>
      </c>
      <c r="F116" s="127"/>
      <c r="G116" s="95"/>
      <c r="H116" s="194"/>
      <c r="I116" s="89">
        <f t="shared" si="40"/>
        <v>0</v>
      </c>
      <c r="J116" s="127"/>
      <c r="K116" s="95"/>
      <c r="L116" s="194"/>
      <c r="M116" s="49">
        <f t="shared" si="41"/>
        <v>0</v>
      </c>
      <c r="N116" s="194"/>
      <c r="O116" s="205"/>
      <c r="P116" s="127"/>
      <c r="Q116" s="194"/>
      <c r="R116" s="195"/>
      <c r="S116" s="206"/>
      <c r="T116" s="194"/>
      <c r="U116" s="194"/>
      <c r="V116" s="194"/>
      <c r="W116" s="194"/>
      <c r="X116" s="205"/>
      <c r="Y116" s="197"/>
      <c r="Z116" s="205"/>
      <c r="AA116" s="197"/>
      <c r="AB116" s="194"/>
      <c r="AC116" s="198"/>
      <c r="AD116" s="127"/>
      <c r="AE116" s="194"/>
      <c r="AF116" s="200">
        <v>57</v>
      </c>
      <c r="AG116" s="205"/>
      <c r="AH116" s="127"/>
      <c r="AI116" s="144">
        <f>(2+1+16+44+1)/5</f>
        <v>12.8</v>
      </c>
      <c r="AJ116" s="194"/>
      <c r="AK116" s="132"/>
      <c r="AL116" s="127">
        <v>28</v>
      </c>
      <c r="AM116" s="207">
        <f>(67+13+28)/3</f>
        <v>36</v>
      </c>
      <c r="AO116" s="97"/>
      <c r="AQ116" s="175"/>
    </row>
    <row r="117" spans="1:43" ht="18" hidden="1" x14ac:dyDescent="0.3">
      <c r="A117" s="202"/>
      <c r="B117" s="203"/>
      <c r="C117" s="204"/>
      <c r="D117" s="82"/>
      <c r="E117" s="88">
        <f t="shared" si="39"/>
        <v>0</v>
      </c>
      <c r="F117" s="82"/>
      <c r="G117" s="82"/>
      <c r="H117" s="82"/>
      <c r="I117" s="89">
        <f t="shared" si="40"/>
        <v>0</v>
      </c>
      <c r="J117" s="82"/>
      <c r="K117" s="82"/>
      <c r="L117" s="82"/>
      <c r="M117" s="49">
        <f t="shared" si="41"/>
        <v>0</v>
      </c>
      <c r="N117" s="82"/>
      <c r="O117" s="82"/>
      <c r="P117" s="82"/>
      <c r="Q117" s="208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>
        <f>9/57</f>
        <v>0.15789473684210525</v>
      </c>
      <c r="AD117" s="82"/>
      <c r="AE117" s="82"/>
      <c r="AF117" s="209">
        <f>AF115/AF116</f>
        <v>0.43859649122807015</v>
      </c>
      <c r="AG117" s="82"/>
      <c r="AH117" s="82"/>
      <c r="AI117" s="82"/>
      <c r="AJ117" s="82"/>
      <c r="AK117" s="82"/>
      <c r="AL117" s="82"/>
      <c r="AM117" s="82"/>
      <c r="AN117" s="82"/>
      <c r="AO117" s="97"/>
    </row>
    <row r="118" spans="1:43" ht="18" hidden="1" thickBot="1" x14ac:dyDescent="0.35">
      <c r="A118" s="202"/>
      <c r="B118" s="203"/>
      <c r="C118" s="204"/>
      <c r="D118" s="210"/>
      <c r="E118" s="88">
        <f t="shared" si="39"/>
        <v>0</v>
      </c>
      <c r="F118" s="210"/>
      <c r="G118" s="210"/>
      <c r="H118" s="211"/>
      <c r="I118" s="89">
        <f t="shared" si="40"/>
        <v>0</v>
      </c>
      <c r="J118" s="81"/>
      <c r="K118" s="82"/>
      <c r="L118" s="82"/>
      <c r="M118" s="49">
        <f t="shared" si="41"/>
        <v>0</v>
      </c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97"/>
    </row>
    <row r="119" spans="1:43" ht="18.600000000000001" hidden="1" thickBot="1" x14ac:dyDescent="0.35">
      <c r="A119" s="202"/>
      <c r="B119" s="203"/>
      <c r="C119" s="204"/>
      <c r="D119" s="212"/>
      <c r="E119" s="88">
        <f t="shared" si="39"/>
        <v>0</v>
      </c>
      <c r="F119" s="212"/>
      <c r="G119" s="213"/>
      <c r="H119" s="214"/>
      <c r="I119" s="89">
        <f t="shared" si="40"/>
        <v>0</v>
      </c>
      <c r="J119" s="82"/>
      <c r="K119" s="82"/>
      <c r="L119" s="215"/>
      <c r="M119" s="49">
        <f t="shared" si="41"/>
        <v>0</v>
      </c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 t="s">
        <v>130</v>
      </c>
      <c r="AC119" s="82" t="s">
        <v>31</v>
      </c>
      <c r="AD119" s="82" t="s">
        <v>131</v>
      </c>
      <c r="AE119" s="82" t="s">
        <v>132</v>
      </c>
      <c r="AF119" s="82"/>
      <c r="AG119" s="82"/>
      <c r="AH119" s="82"/>
      <c r="AI119" s="82"/>
      <c r="AJ119" s="82"/>
      <c r="AK119" s="82"/>
      <c r="AL119" s="82"/>
      <c r="AM119" s="82"/>
      <c r="AN119" s="82"/>
      <c r="AO119" s="97"/>
    </row>
    <row r="120" spans="1:43" hidden="1" x14ac:dyDescent="0.3">
      <c r="A120" s="202"/>
      <c r="B120" s="203"/>
      <c r="C120" s="204"/>
      <c r="D120" s="82"/>
      <c r="E120" s="88">
        <f t="shared" si="39"/>
        <v>0</v>
      </c>
      <c r="F120" s="82"/>
      <c r="G120" s="82"/>
      <c r="H120" s="82"/>
      <c r="I120" s="89">
        <f t="shared" si="40"/>
        <v>0</v>
      </c>
      <c r="J120" s="82"/>
      <c r="K120" s="82"/>
      <c r="L120" s="82"/>
      <c r="M120" s="49">
        <f t="shared" si="41"/>
        <v>0</v>
      </c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1"/>
      <c r="AB120" s="81">
        <v>0.44</v>
      </c>
      <c r="AC120" s="81">
        <v>0.16</v>
      </c>
      <c r="AD120" s="81">
        <v>0.01</v>
      </c>
      <c r="AE120" s="81">
        <v>0.02</v>
      </c>
      <c r="AF120" s="82"/>
      <c r="AG120" s="82"/>
      <c r="AH120" s="82"/>
      <c r="AI120" s="82"/>
      <c r="AJ120" s="82"/>
      <c r="AK120" s="82"/>
      <c r="AL120" s="82"/>
      <c r="AM120" s="82"/>
      <c r="AN120" s="82"/>
      <c r="AO120" s="97"/>
    </row>
    <row r="121" spans="1:43" hidden="1" x14ac:dyDescent="0.3">
      <c r="A121" s="202"/>
      <c r="B121" s="203"/>
      <c r="C121" s="204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97"/>
    </row>
    <row r="122" spans="1:43" hidden="1" x14ac:dyDescent="0.3">
      <c r="A122" s="202"/>
      <c r="B122" s="203"/>
      <c r="C122" s="204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97"/>
    </row>
    <row r="123" spans="1:43" hidden="1" x14ac:dyDescent="0.3">
      <c r="A123" s="202"/>
      <c r="B123" s="203"/>
      <c r="C123" s="204"/>
      <c r="D123" s="82"/>
      <c r="E123" s="82"/>
      <c r="F123" s="82"/>
      <c r="G123" s="82"/>
      <c r="H123" s="82"/>
      <c r="I123" s="82"/>
      <c r="J123" s="81"/>
      <c r="K123" s="81"/>
      <c r="L123" s="81"/>
      <c r="M123" s="81"/>
      <c r="N123" s="81"/>
      <c r="O123" s="81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97"/>
    </row>
    <row r="124" spans="1:43" hidden="1" x14ac:dyDescent="0.3">
      <c r="A124" s="202"/>
      <c r="B124" s="203"/>
      <c r="C124" s="204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97"/>
    </row>
    <row r="125" spans="1:43" hidden="1" x14ac:dyDescent="0.3">
      <c r="A125" s="202"/>
      <c r="B125" s="203"/>
      <c r="C125" s="204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97"/>
    </row>
    <row r="126" spans="1:43" hidden="1" x14ac:dyDescent="0.3">
      <c r="A126" s="202"/>
      <c r="B126" s="203"/>
      <c r="C126" s="204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97"/>
    </row>
    <row r="127" spans="1:43" hidden="1" x14ac:dyDescent="0.3">
      <c r="A127" s="202"/>
      <c r="B127" s="203"/>
      <c r="C127" s="204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97"/>
    </row>
    <row r="128" spans="1:43" hidden="1" x14ac:dyDescent="0.3">
      <c r="A128" s="202"/>
      <c r="B128" s="203"/>
      <c r="C128" s="204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97"/>
    </row>
    <row r="129" spans="1:41" hidden="1" x14ac:dyDescent="0.3">
      <c r="A129" s="202"/>
      <c r="B129" s="203"/>
      <c r="C129" s="204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97"/>
    </row>
    <row r="130" spans="1:41" hidden="1" x14ac:dyDescent="0.3">
      <c r="A130" s="202"/>
      <c r="B130" s="203"/>
      <c r="C130" s="204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97"/>
    </row>
    <row r="131" spans="1:41" hidden="1" x14ac:dyDescent="0.3">
      <c r="A131" s="202"/>
      <c r="B131" s="203"/>
      <c r="C131" s="204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97"/>
    </row>
    <row r="132" spans="1:41" hidden="1" x14ac:dyDescent="0.3">
      <c r="A132" s="202"/>
      <c r="B132" s="203"/>
      <c r="C132" s="204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97"/>
    </row>
    <row r="133" spans="1:41" hidden="1" x14ac:dyDescent="0.3">
      <c r="A133" s="202"/>
      <c r="B133" s="203"/>
      <c r="C133" s="204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97"/>
    </row>
    <row r="134" spans="1:41" hidden="1" x14ac:dyDescent="0.3">
      <c r="A134" s="202"/>
      <c r="B134" s="203"/>
      <c r="C134" s="204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97"/>
    </row>
    <row r="135" spans="1:41" hidden="1" x14ac:dyDescent="0.3">
      <c r="A135" s="202"/>
      <c r="B135" s="203"/>
      <c r="C135" s="204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97"/>
    </row>
    <row r="136" spans="1:41" hidden="1" x14ac:dyDescent="0.3">
      <c r="A136" s="202"/>
      <c r="B136" s="203"/>
      <c r="C136" s="204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97"/>
    </row>
    <row r="137" spans="1:41" hidden="1" x14ac:dyDescent="0.3">
      <c r="A137" s="216"/>
      <c r="B137" s="217"/>
      <c r="C137" s="218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97"/>
    </row>
    <row r="138" spans="1:41" x14ac:dyDescent="0.3">
      <c r="A138" s="182"/>
      <c r="B138" s="166"/>
      <c r="C138" s="183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97"/>
    </row>
    <row r="139" spans="1:41" x14ac:dyDescent="0.3">
      <c r="A139" s="182"/>
      <c r="B139" s="166"/>
      <c r="C139" s="183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97"/>
    </row>
    <row r="140" spans="1:41" x14ac:dyDescent="0.3">
      <c r="A140" s="182"/>
      <c r="B140" s="166"/>
      <c r="C140" s="183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97"/>
    </row>
    <row r="141" spans="1:41" x14ac:dyDescent="0.3">
      <c r="A141" s="182"/>
      <c r="B141" s="166"/>
      <c r="C141" s="183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97"/>
    </row>
    <row r="142" spans="1:41" x14ac:dyDescent="0.3">
      <c r="A142" s="182"/>
      <c r="B142" s="166"/>
      <c r="C142" s="183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97"/>
    </row>
    <row r="143" spans="1:41" x14ac:dyDescent="0.3">
      <c r="A143" s="182"/>
      <c r="B143" s="166"/>
      <c r="C143" s="183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97"/>
    </row>
    <row r="144" spans="1:41" x14ac:dyDescent="0.3">
      <c r="A144" s="182"/>
      <c r="B144" s="166"/>
      <c r="C144" s="183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97"/>
    </row>
    <row r="145" spans="1:41" x14ac:dyDescent="0.3">
      <c r="A145" s="182"/>
      <c r="B145" s="166"/>
      <c r="C145" s="183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97"/>
    </row>
    <row r="146" spans="1:41" x14ac:dyDescent="0.3">
      <c r="A146" s="182"/>
      <c r="B146" s="219"/>
      <c r="C146" s="183"/>
    </row>
    <row r="147" spans="1:41" x14ac:dyDescent="0.3">
      <c r="A147" s="182"/>
      <c r="B147" s="219"/>
      <c r="C147" s="183"/>
    </row>
    <row r="148" spans="1:41" x14ac:dyDescent="0.3">
      <c r="A148" s="182"/>
      <c r="B148" s="219"/>
      <c r="C148" s="183"/>
    </row>
    <row r="149" spans="1:41" x14ac:dyDescent="0.3">
      <c r="A149" s="182"/>
      <c r="B149" s="219"/>
      <c r="C149" s="183"/>
    </row>
    <row r="150" spans="1:41" x14ac:dyDescent="0.3">
      <c r="A150" s="182"/>
      <c r="B150" s="219"/>
      <c r="C150" s="183"/>
    </row>
    <row r="151" spans="1:41" x14ac:dyDescent="0.3">
      <c r="A151" s="12"/>
      <c r="B151" s="221"/>
      <c r="C151" s="222"/>
    </row>
  </sheetData>
  <autoFilter ref="A6:AZ92">
    <sortState ref="A7:AZ92">
      <sortCondition descending="1" ref="AP6:AP92"/>
    </sortState>
  </autoFilter>
  <mergeCells count="14">
    <mergeCell ref="AI4:AJ4"/>
    <mergeCell ref="AL4:AN4"/>
    <mergeCell ref="Y98:AB98"/>
    <mergeCell ref="Y99:AB99"/>
    <mergeCell ref="A1:AM1"/>
    <mergeCell ref="A2:X3"/>
    <mergeCell ref="Y2:AK3"/>
    <mergeCell ref="AL2:AN3"/>
    <mergeCell ref="AO2:AO3"/>
    <mergeCell ref="A4:A5"/>
    <mergeCell ref="C4:Q4"/>
    <mergeCell ref="R4:S4"/>
    <mergeCell ref="Y4:AB4"/>
    <mergeCell ref="AC4:AH4"/>
  </mergeCells>
  <pageMargins left="0.23622047244094491" right="0.23622047244094491" top="0.74803149606299213" bottom="0.74803149606299213" header="0.31496062992125984" footer="0.31496062992125984"/>
  <pageSetup paperSize="8" fitToWidth="2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Максутова Екатерина Рашидовна</dc:creator>
  <cp:lastModifiedBy>Максутова Екатерина Рашидовна</cp:lastModifiedBy>
  <dcterms:created xsi:type="dcterms:W3CDTF">2014-12-29T13:12:29Z</dcterms:created>
  <dcterms:modified xsi:type="dcterms:W3CDTF">2014-12-29T13:13:17Z</dcterms:modified>
</cp:coreProperties>
</file>